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drawings/drawing6.xml" ContentType="application/vnd.openxmlformats-officedocument.drawing+xml"/>
  <Override PartName="/xl/comments6.xml" ContentType="application/vnd.openxmlformats-officedocument.spreadsheetml.comments+xml"/>
  <Override PartName="/xl/drawings/drawing7.xml" ContentType="application/vnd.openxmlformats-officedocument.drawing+xml"/>
  <Override PartName="/xl/comments7.xml" ContentType="application/vnd.openxmlformats-officedocument.spreadsheetml.comments+xml"/>
  <Override PartName="/xl/drawings/drawing8.xml" ContentType="application/vnd.openxmlformats-officedocument.drawing+xml"/>
  <Override PartName="/xl/comments8.xml" ContentType="application/vnd.openxmlformats-officedocument.spreadsheetml.comments+xml"/>
  <Override PartName="/xl/drawings/drawing9.xml" ContentType="application/vnd.openxmlformats-officedocument.drawing+xml"/>
  <Override PartName="/xl/comments9.xml" ContentType="application/vnd.openxmlformats-officedocument.spreadsheetml.comments+xml"/>
  <Override PartName="/xl/drawings/drawing10.xml" ContentType="application/vnd.openxmlformats-officedocument.drawing+xml"/>
  <Override PartName="/xl/comments10.xml" ContentType="application/vnd.openxmlformats-officedocument.spreadsheetml.comments+xml"/>
  <Override PartName="/xl/drawings/drawing11.xml" ContentType="application/vnd.openxmlformats-officedocument.drawing+xml"/>
  <Override PartName="/xl/comments11.xml" ContentType="application/vnd.openxmlformats-officedocument.spreadsheetml.comments+xml"/>
  <Override PartName="/xl/drawings/drawing12.xml" ContentType="application/vnd.openxmlformats-officedocument.drawing+xml"/>
  <Override PartName="/xl/comments1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I:\SEGECON\2. Atas SRP\Atas UDESC\PE 0985.2024 SRP SGPE 24533.2024 - Equipamentos de Informática_Projetores - VIG. 29.10.2025\"/>
    </mc:Choice>
  </mc:AlternateContent>
  <xr:revisionPtr revIDLastSave="0" documentId="13_ncr:1_{FE78C729-22A7-4530-A22D-AE8D242E0F4C}" xr6:coauthVersionLast="47" xr6:coauthVersionMax="47" xr10:uidLastSave="{00000000-0000-0000-0000-000000000000}"/>
  <bookViews>
    <workbookView xWindow="-110" yWindow="-110" windowWidth="19420" windowHeight="10420" tabRatio="744" activeTab="11" xr2:uid="{00000000-000D-0000-FFFF-FFFF00000000}"/>
  </bookViews>
  <sheets>
    <sheet name="REITORIA-SETIC" sheetId="150" r:id="rId1"/>
    <sheet name="FAED" sheetId="177" r:id="rId2"/>
    <sheet name="CEAD" sheetId="178" r:id="rId3"/>
    <sheet name="CEFID" sheetId="179" r:id="rId4"/>
    <sheet name="CERES" sheetId="180" r:id="rId5"/>
    <sheet name="CESFI" sheetId="181" r:id="rId6"/>
    <sheet name="CCT" sheetId="182" r:id="rId7"/>
    <sheet name="CEAVI" sheetId="183" r:id="rId8"/>
    <sheet name="CAV" sheetId="184" r:id="rId9"/>
    <sheet name="CESMO" sheetId="185" r:id="rId10"/>
    <sheet name="CEO" sheetId="186" r:id="rId11"/>
    <sheet name="(GESTOR)" sheetId="187" r:id="rId12"/>
  </sheets>
  <definedNames>
    <definedName name="_xlnm._FilterDatabase" localSheetId="11" hidden="1">'(GESTOR)'!$A$3:$R$10</definedName>
    <definedName name="_xlnm._FilterDatabase" localSheetId="8" hidden="1">CAV!$A$3:$AH$10</definedName>
    <definedName name="_xlnm._FilterDatabase" localSheetId="6" hidden="1">CCT!$A$3:$AH$10</definedName>
    <definedName name="_xlnm._FilterDatabase" localSheetId="2" hidden="1">CEAD!$A$2:$AH$10</definedName>
    <definedName name="_xlnm._FilterDatabase" localSheetId="7" hidden="1">CEAVI!$A$3:$AH$10</definedName>
    <definedName name="_xlnm._FilterDatabase" localSheetId="3" hidden="1">CEFID!$A$3:$AH$10</definedName>
    <definedName name="_xlnm._FilterDatabase" localSheetId="10" hidden="1">CEO!$A$3:$AH$10</definedName>
    <definedName name="_xlnm._FilterDatabase" localSheetId="4" hidden="1">CERES!$A$3:$AH$10</definedName>
    <definedName name="_xlnm._FilterDatabase" localSheetId="5" hidden="1">CESFI!$A$3:$AH$10</definedName>
    <definedName name="_xlnm._FilterDatabase" localSheetId="9" hidden="1">CESMO!$A$3:$AH$10</definedName>
    <definedName name="_xlnm._FilterDatabase" localSheetId="1" hidden="1">FAED!$A$3:$AH$10</definedName>
    <definedName name="_xlnm._FilterDatabase" localSheetId="0" hidden="1">'REITORIA-SETIC'!$A$3:$AH$10</definedName>
    <definedName name="_PE1451">OFFSET(#REF!,(MATCH(SMALL(#REF!,ROW()-10),#REF!,0)-1),0)</definedName>
    <definedName name="diasuteis" localSheetId="11">#REF!</definedName>
    <definedName name="diasuteis" localSheetId="8">#REF!</definedName>
    <definedName name="diasuteis" localSheetId="6">#REF!</definedName>
    <definedName name="diasuteis" localSheetId="2">#REF!</definedName>
    <definedName name="diasuteis" localSheetId="7">#REF!</definedName>
    <definedName name="diasuteis" localSheetId="3">#REF!</definedName>
    <definedName name="diasuteis" localSheetId="10">#REF!</definedName>
    <definedName name="diasuteis" localSheetId="4">#REF!</definedName>
    <definedName name="diasuteis" localSheetId="5">#REF!</definedName>
    <definedName name="diasuteis" localSheetId="9">#REF!</definedName>
    <definedName name="diasuteis" localSheetId="1">#REF!</definedName>
    <definedName name="diasuteis" localSheetId="0">#REF!</definedName>
    <definedName name="diasuteis">#REF!</definedName>
    <definedName name="Ferias" localSheetId="11">#REF!</definedName>
    <definedName name="Ferias" localSheetId="8">#REF!</definedName>
    <definedName name="Ferias" localSheetId="6">#REF!</definedName>
    <definedName name="Ferias" localSheetId="2">#REF!</definedName>
    <definedName name="Ferias" localSheetId="7">#REF!</definedName>
    <definedName name="Ferias" localSheetId="3">#REF!</definedName>
    <definedName name="Ferias" localSheetId="10">#REF!</definedName>
    <definedName name="Ferias" localSheetId="4">#REF!</definedName>
    <definedName name="Ferias" localSheetId="5">#REF!</definedName>
    <definedName name="Ferias" localSheetId="9">#REF!</definedName>
    <definedName name="Ferias" localSheetId="1">#REF!</definedName>
    <definedName name="Ferias" localSheetId="0">#REF!</definedName>
    <definedName name="Ferias">#REF!</definedName>
    <definedName name="RD" localSheetId="11">OFFSET(#REF!,(MATCH(SMALL(#REF!,ROW()-10),#REF!,0)-1),0)</definedName>
    <definedName name="RD" localSheetId="8">OFFSET(#REF!,(MATCH(SMALL(#REF!,ROW()-10),#REF!,0)-1),0)</definedName>
    <definedName name="RD" localSheetId="6">OFFSET(#REF!,(MATCH(SMALL(#REF!,ROW()-10),#REF!,0)-1),0)</definedName>
    <definedName name="RD" localSheetId="2">OFFSET(#REF!,(MATCH(SMALL(#REF!,ROW()-10),#REF!,0)-1),0)</definedName>
    <definedName name="RD" localSheetId="7">OFFSET(#REF!,(MATCH(SMALL(#REF!,ROW()-10),#REF!,0)-1),0)</definedName>
    <definedName name="RD" localSheetId="3">OFFSET(#REF!,(MATCH(SMALL(#REF!,ROW()-10),#REF!,0)-1),0)</definedName>
    <definedName name="RD" localSheetId="10">OFFSET(#REF!,(MATCH(SMALL(#REF!,ROW()-10),#REF!,0)-1),0)</definedName>
    <definedName name="RD" localSheetId="4">OFFSET(#REF!,(MATCH(SMALL(#REF!,ROW()-10),#REF!,0)-1),0)</definedName>
    <definedName name="RD" localSheetId="5">OFFSET(#REF!,(MATCH(SMALL(#REF!,ROW()-10),#REF!,0)-1),0)</definedName>
    <definedName name="RD" localSheetId="9">OFFSET(#REF!,(MATCH(SMALL(#REF!,ROW()-10),#REF!,0)-1),0)</definedName>
    <definedName name="RD" localSheetId="1">OFFSET(#REF!,(MATCH(SMALL(#REF!,ROW()-10),#REF!,0)-1),0)</definedName>
    <definedName name="RD" localSheetId="0">OFFSET(#REF!,(MATCH(SMALL(#REF!,ROW()-10),#REF!,0)-1),0)</definedName>
    <definedName name="RD">OFFSET(#REF!,(MATCH(SMALL(#REF!,ROW()-10),#REF!,0)-1),0)</definedName>
    <definedName name="test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9" i="186" l="1"/>
  <c r="K8" i="186"/>
  <c r="K7" i="186"/>
  <c r="K6" i="186"/>
  <c r="K5" i="186"/>
  <c r="K4" i="186"/>
  <c r="K9" i="185"/>
  <c r="K8" i="185"/>
  <c r="K7" i="185"/>
  <c r="K6" i="185"/>
  <c r="K5" i="185"/>
  <c r="K4" i="185"/>
  <c r="K4" i="184"/>
  <c r="K9" i="184"/>
  <c r="K8" i="184"/>
  <c r="K7" i="184"/>
  <c r="K6" i="184"/>
  <c r="K5" i="184"/>
  <c r="K9" i="183"/>
  <c r="K8" i="183"/>
  <c r="K7" i="183"/>
  <c r="K6" i="183"/>
  <c r="K5" i="183"/>
  <c r="K4" i="183"/>
  <c r="K9" i="182"/>
  <c r="K8" i="182"/>
  <c r="K7" i="182"/>
  <c r="K6" i="182"/>
  <c r="K5" i="182"/>
  <c r="K4" i="182"/>
  <c r="K9" i="181"/>
  <c r="K8" i="181"/>
  <c r="K7" i="181"/>
  <c r="K6" i="181"/>
  <c r="K5" i="181"/>
  <c r="K4" i="181"/>
  <c r="K9" i="180"/>
  <c r="K8" i="180"/>
  <c r="K7" i="180"/>
  <c r="K6" i="180"/>
  <c r="K5" i="180"/>
  <c r="K4" i="180"/>
  <c r="K9" i="179"/>
  <c r="K8" i="179"/>
  <c r="K7" i="179"/>
  <c r="K6" i="179"/>
  <c r="K5" i="179"/>
  <c r="K4" i="179"/>
  <c r="K9" i="178"/>
  <c r="K8" i="178"/>
  <c r="K7" i="178"/>
  <c r="K6" i="178"/>
  <c r="K5" i="178"/>
  <c r="K4" i="178"/>
  <c r="K9" i="177"/>
  <c r="K8" i="177"/>
  <c r="K7" i="177"/>
  <c r="K6" i="177"/>
  <c r="K5" i="177"/>
  <c r="K4" i="177"/>
  <c r="K5" i="150"/>
  <c r="K6" i="150"/>
  <c r="K7" i="150"/>
  <c r="K8" i="150"/>
  <c r="K9" i="150"/>
  <c r="K4" i="150"/>
  <c r="J11" i="186"/>
  <c r="J11" i="185"/>
  <c r="J11" i="184"/>
  <c r="J11" i="183"/>
  <c r="J11" i="182"/>
  <c r="J11" i="181"/>
  <c r="J11" i="180"/>
  <c r="J11" i="179"/>
  <c r="J11" i="178"/>
  <c r="J11" i="177"/>
  <c r="J11" i="150"/>
  <c r="O5" i="187"/>
  <c r="O6" i="187"/>
  <c r="O7" i="187"/>
  <c r="O8" i="187"/>
  <c r="O9" i="187"/>
  <c r="O4" i="187"/>
  <c r="Q5" i="187" l="1"/>
  <c r="Q6" i="187"/>
  <c r="Q7" i="187"/>
  <c r="Q10" i="187" s="1"/>
  <c r="Q8" i="187"/>
  <c r="Q9" i="187"/>
  <c r="Q4" i="187"/>
  <c r="N5" i="187"/>
  <c r="N6" i="187"/>
  <c r="N7" i="187"/>
  <c r="N8" i="187"/>
  <c r="N9" i="187"/>
  <c r="N4" i="187"/>
  <c r="M9" i="187"/>
  <c r="M5" i="187"/>
  <c r="M6" i="187"/>
  <c r="M7" i="187"/>
  <c r="M8" i="187"/>
  <c r="M4" i="187"/>
  <c r="K5" i="187"/>
  <c r="K6" i="187"/>
  <c r="K7" i="187"/>
  <c r="K8" i="187"/>
  <c r="K9" i="187"/>
  <c r="K4" i="187"/>
  <c r="L4" i="187"/>
  <c r="L10" i="186"/>
  <c r="K10" i="186"/>
  <c r="J10" i="186"/>
  <c r="L10" i="185"/>
  <c r="K10" i="185"/>
  <c r="J10" i="185"/>
  <c r="L10" i="184"/>
  <c r="K10" i="184"/>
  <c r="J10" i="184"/>
  <c r="L10" i="183"/>
  <c r="K10" i="183"/>
  <c r="J10" i="183"/>
  <c r="L10" i="182"/>
  <c r="K10" i="182"/>
  <c r="J10" i="182"/>
  <c r="L10" i="181"/>
  <c r="K10" i="181"/>
  <c r="J10" i="181"/>
  <c r="L10" i="180"/>
  <c r="K10" i="180"/>
  <c r="J10" i="180"/>
  <c r="L10" i="179"/>
  <c r="K10" i="179"/>
  <c r="J10" i="179"/>
  <c r="L10" i="178"/>
  <c r="K10" i="178"/>
  <c r="J10" i="178"/>
  <c r="L10" i="177"/>
  <c r="K10" i="177"/>
  <c r="J10" i="177"/>
  <c r="K10" i="150"/>
  <c r="L10" i="150"/>
  <c r="J10" i="150"/>
  <c r="R9" i="185"/>
  <c r="N9" i="185"/>
  <c r="L9" i="185"/>
  <c r="R8" i="185"/>
  <c r="N8" i="185"/>
  <c r="L8" i="185"/>
  <c r="R7" i="185"/>
  <c r="N7" i="185"/>
  <c r="L7" i="185"/>
  <c r="R6" i="185"/>
  <c r="N6" i="185"/>
  <c r="L6" i="185"/>
  <c r="R5" i="185"/>
  <c r="N5" i="185"/>
  <c r="L5" i="185"/>
  <c r="R4" i="185"/>
  <c r="R10" i="185" s="1"/>
  <c r="N4" i="185"/>
  <c r="L4" i="185"/>
  <c r="R9" i="184"/>
  <c r="N9" i="184"/>
  <c r="L9" i="184"/>
  <c r="R8" i="184"/>
  <c r="N8" i="184"/>
  <c r="L8" i="184"/>
  <c r="R7" i="184"/>
  <c r="N7" i="184"/>
  <c r="L7" i="184"/>
  <c r="R6" i="184"/>
  <c r="N6" i="184"/>
  <c r="L6" i="184"/>
  <c r="R5" i="184"/>
  <c r="N5" i="184"/>
  <c r="L5" i="184"/>
  <c r="R4" i="184"/>
  <c r="N4" i="184"/>
  <c r="L4" i="184"/>
  <c r="R9" i="183"/>
  <c r="N9" i="183"/>
  <c r="L9" i="183"/>
  <c r="R8" i="183"/>
  <c r="N8" i="183"/>
  <c r="L8" i="183"/>
  <c r="R7" i="183"/>
  <c r="N7" i="183"/>
  <c r="L7" i="183"/>
  <c r="R6" i="183"/>
  <c r="N6" i="183"/>
  <c r="L6" i="183"/>
  <c r="R5" i="183"/>
  <c r="N5" i="183"/>
  <c r="L5" i="183"/>
  <c r="R4" i="183"/>
  <c r="R10" i="183" s="1"/>
  <c r="N4" i="183"/>
  <c r="L4" i="183"/>
  <c r="R9" i="182"/>
  <c r="N9" i="182"/>
  <c r="L9" i="182"/>
  <c r="R8" i="182"/>
  <c r="N8" i="182"/>
  <c r="L8" i="182"/>
  <c r="R7" i="182"/>
  <c r="N7" i="182"/>
  <c r="L7" i="182"/>
  <c r="R6" i="182"/>
  <c r="N6" i="182"/>
  <c r="L6" i="182"/>
  <c r="R5" i="182"/>
  <c r="N5" i="182"/>
  <c r="L5" i="182"/>
  <c r="R4" i="182"/>
  <c r="R10" i="182" s="1"/>
  <c r="N4" i="182"/>
  <c r="L4" i="182"/>
  <c r="R9" i="181"/>
  <c r="N9" i="181"/>
  <c r="L9" i="181"/>
  <c r="R8" i="181"/>
  <c r="N8" i="181"/>
  <c r="L8" i="181"/>
  <c r="R7" i="181"/>
  <c r="N7" i="181"/>
  <c r="L7" i="181"/>
  <c r="R6" i="181"/>
  <c r="N6" i="181"/>
  <c r="L6" i="181"/>
  <c r="R5" i="181"/>
  <c r="R10" i="181" s="1"/>
  <c r="N5" i="181"/>
  <c r="L5" i="181"/>
  <c r="R4" i="181"/>
  <c r="N4" i="181"/>
  <c r="L4" i="181"/>
  <c r="R10" i="180"/>
  <c r="R9" i="180"/>
  <c r="N9" i="180"/>
  <c r="L9" i="180"/>
  <c r="R8" i="180"/>
  <c r="N8" i="180"/>
  <c r="L8" i="180"/>
  <c r="R7" i="180"/>
  <c r="N7" i="180"/>
  <c r="L7" i="180"/>
  <c r="R6" i="180"/>
  <c r="N6" i="180"/>
  <c r="L6" i="180"/>
  <c r="R5" i="180"/>
  <c r="N5" i="180"/>
  <c r="L5" i="180"/>
  <c r="R4" i="180"/>
  <c r="N4" i="180"/>
  <c r="L4" i="180"/>
  <c r="R9" i="179"/>
  <c r="N9" i="179"/>
  <c r="L9" i="179"/>
  <c r="R8" i="179"/>
  <c r="N8" i="179"/>
  <c r="L8" i="179"/>
  <c r="R7" i="179"/>
  <c r="N7" i="179"/>
  <c r="L7" i="179"/>
  <c r="R6" i="179"/>
  <c r="N6" i="179"/>
  <c r="L6" i="179"/>
  <c r="R5" i="179"/>
  <c r="N5" i="179"/>
  <c r="L5" i="179"/>
  <c r="R4" i="179"/>
  <c r="R10" i="179" s="1"/>
  <c r="N4" i="179"/>
  <c r="L4" i="179"/>
  <c r="R9" i="178"/>
  <c r="N9" i="178"/>
  <c r="L9" i="178"/>
  <c r="R8" i="178"/>
  <c r="N8" i="178"/>
  <c r="L8" i="178"/>
  <c r="R7" i="178"/>
  <c r="N7" i="178"/>
  <c r="L7" i="178"/>
  <c r="R6" i="178"/>
  <c r="R10" i="178" s="1"/>
  <c r="N6" i="178"/>
  <c r="L6" i="178"/>
  <c r="R5" i="178"/>
  <c r="N5" i="178"/>
  <c r="L5" i="178"/>
  <c r="R4" i="178"/>
  <c r="N4" i="178"/>
  <c r="L4" i="178"/>
  <c r="R9" i="177"/>
  <c r="N9" i="177"/>
  <c r="L9" i="177"/>
  <c r="R8" i="177"/>
  <c r="N8" i="177"/>
  <c r="L8" i="177"/>
  <c r="R7" i="177"/>
  <c r="N7" i="177"/>
  <c r="L7" i="177"/>
  <c r="R6" i="177"/>
  <c r="N6" i="177"/>
  <c r="L6" i="177"/>
  <c r="R5" i="177"/>
  <c r="N5" i="177"/>
  <c r="L5" i="177"/>
  <c r="R4" i="177"/>
  <c r="R10" i="177" s="1"/>
  <c r="N4" i="177"/>
  <c r="L4" i="177"/>
  <c r="R9" i="150"/>
  <c r="N9" i="150"/>
  <c r="L9" i="150"/>
  <c r="R8" i="150"/>
  <c r="N8" i="150"/>
  <c r="L8" i="150"/>
  <c r="R7" i="150"/>
  <c r="N7" i="150"/>
  <c r="L7" i="150"/>
  <c r="R6" i="150"/>
  <c r="N6" i="150"/>
  <c r="L6" i="150"/>
  <c r="R5" i="150"/>
  <c r="N5" i="150"/>
  <c r="L5" i="150"/>
  <c r="R4" i="150"/>
  <c r="R10" i="150" s="1"/>
  <c r="N4" i="150"/>
  <c r="L4" i="150"/>
  <c r="L5" i="186"/>
  <c r="N5" i="186"/>
  <c r="R5" i="186"/>
  <c r="L6" i="186"/>
  <c r="N6" i="186"/>
  <c r="R6" i="186"/>
  <c r="L7" i="186"/>
  <c r="N7" i="186"/>
  <c r="R7" i="186"/>
  <c r="L8" i="186"/>
  <c r="N8" i="186"/>
  <c r="R8" i="186"/>
  <c r="L9" i="186"/>
  <c r="N9" i="186"/>
  <c r="R9" i="186"/>
  <c r="R4" i="186"/>
  <c r="N4" i="186"/>
  <c r="L4" i="186"/>
  <c r="J5" i="150"/>
  <c r="J4" i="150"/>
  <c r="J4" i="186"/>
  <c r="J4" i="184"/>
  <c r="J4" i="183"/>
  <c r="J4" i="182"/>
  <c r="J4" i="181"/>
  <c r="J4" i="180"/>
  <c r="R10" i="184" l="1"/>
  <c r="J4" i="187"/>
  <c r="P4" i="187" s="1"/>
  <c r="J5" i="187"/>
  <c r="P5" i="187" s="1"/>
  <c r="J6" i="187"/>
  <c r="P6" i="187" s="1"/>
  <c r="J7" i="187"/>
  <c r="P7" i="187" s="1"/>
  <c r="J8" i="187"/>
  <c r="J9" i="187"/>
  <c r="F14" i="187"/>
  <c r="F13" i="187"/>
  <c r="F12" i="187"/>
  <c r="P9" i="187" l="1"/>
  <c r="P8" i="187"/>
  <c r="AH10" i="186"/>
  <c r="AG10" i="186"/>
  <c r="AF10" i="186"/>
  <c r="AE10" i="186"/>
  <c r="AD10" i="186"/>
  <c r="AC10" i="186"/>
  <c r="AB10" i="186"/>
  <c r="AA10" i="186"/>
  <c r="Z10" i="186"/>
  <c r="Y10" i="186"/>
  <c r="X10" i="186"/>
  <c r="W10" i="186"/>
  <c r="V10" i="186"/>
  <c r="U10" i="186"/>
  <c r="T10" i="186"/>
  <c r="S9" i="186"/>
  <c r="S8" i="186"/>
  <c r="S7" i="186"/>
  <c r="S6" i="186"/>
  <c r="S5" i="186"/>
  <c r="AH10" i="185"/>
  <c r="AG10" i="185"/>
  <c r="AF10" i="185"/>
  <c r="AE10" i="185"/>
  <c r="AD10" i="185"/>
  <c r="AC10" i="185"/>
  <c r="AB10" i="185"/>
  <c r="AA10" i="185"/>
  <c r="Z10" i="185"/>
  <c r="Y10" i="185"/>
  <c r="X10" i="185"/>
  <c r="W10" i="185"/>
  <c r="V10" i="185"/>
  <c r="U10" i="185"/>
  <c r="T10" i="185"/>
  <c r="S9" i="185"/>
  <c r="S8" i="185"/>
  <c r="S7" i="185"/>
  <c r="S6" i="185"/>
  <c r="S5" i="185"/>
  <c r="S4" i="185"/>
  <c r="AH10" i="184"/>
  <c r="AG10" i="184"/>
  <c r="AF10" i="184"/>
  <c r="AE10" i="184"/>
  <c r="AD10" i="184"/>
  <c r="AC10" i="184"/>
  <c r="AB10" i="184"/>
  <c r="AA10" i="184"/>
  <c r="Z10" i="184"/>
  <c r="Y10" i="184"/>
  <c r="X10" i="184"/>
  <c r="W10" i="184"/>
  <c r="V10" i="184"/>
  <c r="U10" i="184"/>
  <c r="T10" i="184"/>
  <c r="S9" i="184"/>
  <c r="S8" i="184"/>
  <c r="S7" i="184"/>
  <c r="S6" i="184"/>
  <c r="S5" i="184"/>
  <c r="S4" i="184"/>
  <c r="AH10" i="183"/>
  <c r="AG10" i="183"/>
  <c r="AF10" i="183"/>
  <c r="AE10" i="183"/>
  <c r="AD10" i="183"/>
  <c r="AC10" i="183"/>
  <c r="AB10" i="183"/>
  <c r="AA10" i="183"/>
  <c r="Z10" i="183"/>
  <c r="Y10" i="183"/>
  <c r="X10" i="183"/>
  <c r="W10" i="183"/>
  <c r="V10" i="183"/>
  <c r="U10" i="183"/>
  <c r="T10" i="183"/>
  <c r="S9" i="183"/>
  <c r="S8" i="183"/>
  <c r="S7" i="183"/>
  <c r="S6" i="183"/>
  <c r="S5" i="183"/>
  <c r="AH10" i="182"/>
  <c r="AG10" i="182"/>
  <c r="AF10" i="182"/>
  <c r="AE10" i="182"/>
  <c r="AD10" i="182"/>
  <c r="AC10" i="182"/>
  <c r="AB10" i="182"/>
  <c r="AA10" i="182"/>
  <c r="Z10" i="182"/>
  <c r="Y10" i="182"/>
  <c r="X10" i="182"/>
  <c r="W10" i="182"/>
  <c r="V10" i="182"/>
  <c r="U10" i="182"/>
  <c r="T10" i="182"/>
  <c r="S9" i="182"/>
  <c r="S8" i="182"/>
  <c r="S7" i="182"/>
  <c r="S6" i="182"/>
  <c r="S5" i="182"/>
  <c r="S4" i="182"/>
  <c r="AH10" i="181"/>
  <c r="AG10" i="181"/>
  <c r="AF10" i="181"/>
  <c r="AE10" i="181"/>
  <c r="AD10" i="181"/>
  <c r="AC10" i="181"/>
  <c r="AB10" i="181"/>
  <c r="AA10" i="181"/>
  <c r="Z10" i="181"/>
  <c r="Y10" i="181"/>
  <c r="X10" i="181"/>
  <c r="W10" i="181"/>
  <c r="V10" i="181"/>
  <c r="U10" i="181"/>
  <c r="T10" i="181"/>
  <c r="S9" i="181"/>
  <c r="S8" i="181"/>
  <c r="S7" i="181"/>
  <c r="S6" i="181"/>
  <c r="S4" i="181"/>
  <c r="AH10" i="180"/>
  <c r="AG10" i="180"/>
  <c r="AF10" i="180"/>
  <c r="AE10" i="180"/>
  <c r="AD10" i="180"/>
  <c r="AC10" i="180"/>
  <c r="AB10" i="180"/>
  <c r="AA10" i="180"/>
  <c r="Z10" i="180"/>
  <c r="Y10" i="180"/>
  <c r="X10" i="180"/>
  <c r="W10" i="180"/>
  <c r="V10" i="180"/>
  <c r="U10" i="180"/>
  <c r="T10" i="180"/>
  <c r="S9" i="180"/>
  <c r="S8" i="180"/>
  <c r="S7" i="180"/>
  <c r="S6" i="180"/>
  <c r="S5" i="180"/>
  <c r="S4" i="180"/>
  <c r="AH10" i="179"/>
  <c r="AG10" i="179"/>
  <c r="AF10" i="179"/>
  <c r="AE10" i="179"/>
  <c r="AD10" i="179"/>
  <c r="AC10" i="179"/>
  <c r="AB10" i="179"/>
  <c r="AA10" i="179"/>
  <c r="Z10" i="179"/>
  <c r="Y10" i="179"/>
  <c r="X10" i="179"/>
  <c r="W10" i="179"/>
  <c r="V10" i="179"/>
  <c r="U10" i="179"/>
  <c r="T10" i="179"/>
  <c r="S9" i="179"/>
  <c r="S8" i="179"/>
  <c r="S7" i="179"/>
  <c r="S6" i="179"/>
  <c r="S5" i="179"/>
  <c r="T10" i="178"/>
  <c r="AH10" i="178"/>
  <c r="AG10" i="178"/>
  <c r="AF10" i="178"/>
  <c r="AE10" i="178"/>
  <c r="AD10" i="178"/>
  <c r="AC10" i="178"/>
  <c r="AB10" i="178"/>
  <c r="AA10" i="178"/>
  <c r="Z10" i="178"/>
  <c r="Y10" i="178"/>
  <c r="X10" i="178"/>
  <c r="W10" i="178"/>
  <c r="V10" i="178"/>
  <c r="U10" i="178"/>
  <c r="S4" i="178"/>
  <c r="AH10" i="177"/>
  <c r="AG10" i="177"/>
  <c r="AF10" i="177"/>
  <c r="AE10" i="177"/>
  <c r="AD10" i="177"/>
  <c r="AC10" i="177"/>
  <c r="AB10" i="177"/>
  <c r="AA10" i="177"/>
  <c r="Z10" i="177"/>
  <c r="Y10" i="177"/>
  <c r="X10" i="177"/>
  <c r="W10" i="177"/>
  <c r="V10" i="177"/>
  <c r="U10" i="177"/>
  <c r="T10" i="177"/>
  <c r="S9" i="177"/>
  <c r="S8" i="177"/>
  <c r="S7" i="177"/>
  <c r="S6" i="177"/>
  <c r="S5" i="177"/>
  <c r="P10" i="187" l="1"/>
  <c r="I15" i="187" s="1"/>
  <c r="S5" i="178"/>
  <c r="S7" i="178"/>
  <c r="S8" i="178"/>
  <c r="S9" i="178"/>
  <c r="S6" i="178"/>
  <c r="S4" i="186"/>
  <c r="R10" i="186"/>
  <c r="S4" i="183"/>
  <c r="S5" i="181"/>
  <c r="S4" i="179"/>
  <c r="S4" i="177"/>
  <c r="U10" i="150" l="1"/>
  <c r="V10" i="150"/>
  <c r="W10" i="150"/>
  <c r="X10" i="150"/>
  <c r="Y10" i="150"/>
  <c r="Z10" i="150"/>
  <c r="AA10" i="150"/>
  <c r="AB10" i="150"/>
  <c r="AC10" i="150"/>
  <c r="AD10" i="150"/>
  <c r="AE10" i="150"/>
  <c r="AF10" i="150"/>
  <c r="AG10" i="150"/>
  <c r="AH10" i="150"/>
  <c r="T10" i="150"/>
  <c r="L9" i="187"/>
  <c r="L5" i="187"/>
  <c r="L6" i="187"/>
  <c r="L7" i="187"/>
  <c r="L8" i="187"/>
  <c r="R7" i="187" l="1"/>
  <c r="R6" i="187"/>
  <c r="R9" i="187"/>
  <c r="R8" i="187"/>
  <c r="R5" i="187"/>
  <c r="R4" i="187"/>
  <c r="S8" i="150"/>
  <c r="S9" i="150"/>
  <c r="S7" i="150"/>
  <c r="S5" i="150"/>
  <c r="S6" i="150"/>
  <c r="S4" i="150"/>
  <c r="R10" i="187" l="1"/>
  <c r="I16" i="187" s="1"/>
  <c r="I18" i="187" s="1"/>
  <c r="O10" i="18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LETÍCIA-SEGECON/FPOLIS</author>
    <author>CAMILA DE ALMEIDA LUCA BATISTA</author>
  </authors>
  <commentList>
    <comment ref="E4" authorId="0" shapeId="0" xr:uid="{AF0D5557-8482-45EA-A9DA-B876DEDC750B}">
      <text>
        <r>
          <rPr>
            <b/>
            <sz val="9"/>
            <color indexed="81"/>
            <rFont val="Segoe UI"/>
            <family val="2"/>
          </rPr>
          <t>LETÍCIA-SEGECON/FPOLIS:</t>
        </r>
        <r>
          <rPr>
            <sz val="9"/>
            <color indexed="81"/>
            <rFont val="Segoe UI"/>
            <family val="2"/>
          </rPr>
          <t xml:space="preserve">
03/02/2025: MODELO ALTERADO - 1º APOSTILAMENTO (TROCA DE MARCA).</t>
        </r>
      </text>
    </comment>
    <comment ref="J4" authorId="1" shapeId="0" xr:uid="{E8F64261-3190-404E-8FC7-860CA89969B7}">
      <text>
        <r>
          <rPr>
            <b/>
            <sz val="9"/>
            <color indexed="81"/>
            <rFont val="Segoe UI"/>
            <family val="2"/>
          </rPr>
          <t>CAMILA DE ALMEIDA LUCA BATISTA:</t>
        </r>
        <r>
          <rPr>
            <sz val="9"/>
            <color indexed="81"/>
            <rFont val="Segoe UI"/>
            <family val="2"/>
          </rPr>
          <t xml:space="preserve">
</t>
        </r>
        <r>
          <rPr>
            <b/>
            <sz val="9"/>
            <color indexed="81"/>
            <rFont val="Segoe UI"/>
            <family val="2"/>
          </rPr>
          <t xml:space="preserve">CESSÕES  -28/11/2024 :  </t>
        </r>
        <r>
          <rPr>
            <sz val="9"/>
            <color indexed="81"/>
            <rFont val="Segoe UI"/>
            <family val="2"/>
          </rPr>
          <t xml:space="preserve">Reitoria (8)+ CESFI (5) + CERES (10) + </t>
        </r>
        <r>
          <rPr>
            <b/>
            <sz val="9"/>
            <color indexed="81"/>
            <rFont val="Segoe UI"/>
            <family val="2"/>
          </rPr>
          <t xml:space="preserve">CCT (15) </t>
        </r>
        <r>
          <rPr>
            <sz val="9"/>
            <color indexed="81"/>
            <rFont val="Segoe UI"/>
            <family val="2"/>
          </rPr>
          <t>+ CEAVI (6) + CEO (10) + CAV (20)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LETÍCIA-SEGECON/FPOLIS</author>
  </authors>
  <commentList>
    <comment ref="E4" authorId="0" shapeId="0" xr:uid="{FDFFEF37-E13F-4706-9E51-329EB238C732}">
      <text>
        <r>
          <rPr>
            <b/>
            <sz val="9"/>
            <color indexed="81"/>
            <rFont val="Segoe UI"/>
            <family val="2"/>
          </rPr>
          <t>LETÍCIA-SEGECON/FPOLIS:</t>
        </r>
        <r>
          <rPr>
            <sz val="9"/>
            <color indexed="81"/>
            <rFont val="Segoe UI"/>
            <family val="2"/>
          </rPr>
          <t xml:space="preserve">
03/02/2025: MODELO ALTERADO - 1º APOSTILAMENTO (TROCA DE MARCA).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LETÍCIA-SEGECON/FPOLIS</author>
    <author>CAMILA DE ALMEIDA LUCA BATISTA</author>
  </authors>
  <commentList>
    <comment ref="E4" authorId="0" shapeId="0" xr:uid="{00EEC889-D8D8-4D3A-9E57-F27F66704164}">
      <text>
        <r>
          <rPr>
            <b/>
            <sz val="9"/>
            <color indexed="81"/>
            <rFont val="Segoe UI"/>
            <family val="2"/>
          </rPr>
          <t>LETÍCIA-SEGECON/FPOLIS:</t>
        </r>
        <r>
          <rPr>
            <sz val="9"/>
            <color indexed="81"/>
            <rFont val="Segoe UI"/>
            <family val="2"/>
          </rPr>
          <t xml:space="preserve">
03/02/2025: MODELO ALTERADO - 1º APOSTILAMENTO (TROCA DE MARCA).</t>
        </r>
      </text>
    </comment>
    <comment ref="J4" authorId="1" shapeId="0" xr:uid="{F14EBA4D-83C4-4566-BFD0-54C1CBAC95AD}">
      <text>
        <r>
          <rPr>
            <b/>
            <sz val="9"/>
            <color indexed="81"/>
            <rFont val="Segoe UI"/>
            <family val="2"/>
          </rPr>
          <t>Letícia:</t>
        </r>
        <r>
          <rPr>
            <sz val="9"/>
            <color indexed="81"/>
            <rFont val="Segoe UI"/>
            <family val="2"/>
          </rPr>
          <t xml:space="preserve">
demanda SED 09/12/2024 (10)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LETÍCIA-SEGECON/FPOLIS</author>
  </authors>
  <commentList>
    <comment ref="E4" authorId="0" shapeId="0" xr:uid="{1CF9E97E-4A04-455D-B45C-0744497A74B8}">
      <text>
        <r>
          <rPr>
            <b/>
            <sz val="9"/>
            <color indexed="81"/>
            <rFont val="Segoe UI"/>
            <family val="2"/>
          </rPr>
          <t>LETÍCIA-SEGECON/FPOLIS:</t>
        </r>
        <r>
          <rPr>
            <sz val="9"/>
            <color indexed="81"/>
            <rFont val="Segoe UI"/>
            <family val="2"/>
          </rPr>
          <t xml:space="preserve">
03/02/2025: MODELO ALTERADO - 1º APOSTILAMENTO (TROCA DE MARCA).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LETÍCIA-SEGECON/FPOLIS</author>
  </authors>
  <commentList>
    <comment ref="E4" authorId="0" shapeId="0" xr:uid="{7AB24940-6EB2-4B26-BB1C-39418E828492}">
      <text>
        <r>
          <rPr>
            <b/>
            <sz val="9"/>
            <color indexed="81"/>
            <rFont val="Segoe UI"/>
            <family val="2"/>
          </rPr>
          <t>LETÍCIA-SEGECON/FPOLIS:</t>
        </r>
        <r>
          <rPr>
            <sz val="9"/>
            <color indexed="81"/>
            <rFont val="Segoe UI"/>
            <family val="2"/>
          </rPr>
          <t xml:space="preserve">
03/02/2025: MODELO ALTERADO - 1º APOSTILAMENTO (TROCA DE MARCA).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LETÍCIA-SEGECON/FPOLIS</author>
  </authors>
  <commentList>
    <comment ref="E4" authorId="0" shapeId="0" xr:uid="{43640E62-E325-4824-839B-BFC5363C121D}">
      <text>
        <r>
          <rPr>
            <b/>
            <sz val="9"/>
            <color indexed="81"/>
            <rFont val="Segoe UI"/>
            <family val="2"/>
          </rPr>
          <t>LETÍCIA-SEGECON/FPOLIS:</t>
        </r>
        <r>
          <rPr>
            <sz val="9"/>
            <color indexed="81"/>
            <rFont val="Segoe UI"/>
            <family val="2"/>
          </rPr>
          <t xml:space="preserve">
03/02/2025: MODELO ALTERADO - 1º APOSTILAMENTO (TROCA DE MARCA).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LETÍCIA-SEGECON/FPOLIS</author>
  </authors>
  <commentList>
    <comment ref="E4" authorId="0" shapeId="0" xr:uid="{57E3E432-3326-4F92-8058-A41F93C9E78F}">
      <text>
        <r>
          <rPr>
            <b/>
            <sz val="9"/>
            <color indexed="81"/>
            <rFont val="Segoe UI"/>
            <family val="2"/>
          </rPr>
          <t>LETÍCIA-SEGECON/FPOLIS:</t>
        </r>
        <r>
          <rPr>
            <sz val="9"/>
            <color indexed="81"/>
            <rFont val="Segoe UI"/>
            <family val="2"/>
          </rPr>
          <t xml:space="preserve">
03/02/2025: MODELO ALTERADO - 1º APOSTILAMENTO (TROCA DE MARCA).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LETÍCIA-SEGECON/FPOLIS</author>
    <author>CAMILA DE ALMEIDA LUCA BATISTA</author>
  </authors>
  <commentList>
    <comment ref="E4" authorId="0" shapeId="0" xr:uid="{8BB851CC-8B74-4D21-B0B9-3EFDD029650F}">
      <text>
        <r>
          <rPr>
            <b/>
            <sz val="9"/>
            <color indexed="81"/>
            <rFont val="Segoe UI"/>
            <family val="2"/>
          </rPr>
          <t>LETÍCIA-SEGECON/FPOLIS:</t>
        </r>
        <r>
          <rPr>
            <sz val="9"/>
            <color indexed="81"/>
            <rFont val="Segoe UI"/>
            <family val="2"/>
          </rPr>
          <t xml:space="preserve">
03/02/2025: MODELO ALTERADO - 1º APOSTILAMENTO (TROCA DE MARCA).</t>
        </r>
      </text>
    </comment>
    <comment ref="J4" authorId="1" shapeId="0" xr:uid="{D7F8FD64-4D4F-4789-A471-AD3351966BD0}">
      <text>
        <r>
          <rPr>
            <b/>
            <sz val="9"/>
            <color indexed="81"/>
            <rFont val="Segoe UI"/>
            <family val="2"/>
          </rPr>
          <t>CAMILA DE ALMEIDA LUCA BATISTA:</t>
        </r>
        <r>
          <rPr>
            <sz val="9"/>
            <color indexed="81"/>
            <rFont val="Segoe UI"/>
            <family val="2"/>
          </rPr>
          <t xml:space="preserve">
demanda SED 28.11.2024 (10)
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LETÍCIA-SEGECON/FPOLIS</author>
    <author>CAMILA DE ALMEIDA LUCA BATISTA</author>
  </authors>
  <commentList>
    <comment ref="E4" authorId="0" shapeId="0" xr:uid="{D631C78C-DC3C-4FD2-B797-386EAE05BBAE}">
      <text>
        <r>
          <rPr>
            <b/>
            <sz val="9"/>
            <color indexed="81"/>
            <rFont val="Segoe UI"/>
            <family val="2"/>
          </rPr>
          <t>LETÍCIA-SEGECON/FPOLIS:</t>
        </r>
        <r>
          <rPr>
            <sz val="9"/>
            <color indexed="81"/>
            <rFont val="Segoe UI"/>
            <family val="2"/>
          </rPr>
          <t xml:space="preserve">
03/02/2025: MODELO ALTERADO - 1º APOSTILAMENTO (TROCA DE MARCA).</t>
        </r>
      </text>
    </comment>
    <comment ref="J4" authorId="1" shapeId="0" xr:uid="{73ED8369-7EE7-43D1-96C3-79AF0B307316}">
      <text>
        <r>
          <rPr>
            <b/>
            <sz val="9"/>
            <color indexed="81"/>
            <rFont val="Segoe UI"/>
            <family val="2"/>
          </rPr>
          <t>CAMILA DE ALMEIDA LUCA BATISTA:</t>
        </r>
        <r>
          <rPr>
            <sz val="9"/>
            <color indexed="81"/>
            <rFont val="Segoe UI"/>
            <family val="2"/>
          </rPr>
          <t xml:space="preserve">
demanda SED 28.11.2024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LETÍCIA-SEGECON/FPOLIS</author>
    <author>CAMILA DE ALMEIDA LUCA BATISTA</author>
  </authors>
  <commentList>
    <comment ref="E4" authorId="0" shapeId="0" xr:uid="{A9B0BA24-72A2-4135-B465-5DA0020D3067}">
      <text>
        <r>
          <rPr>
            <b/>
            <sz val="9"/>
            <color indexed="81"/>
            <rFont val="Segoe UI"/>
            <family val="2"/>
          </rPr>
          <t>LETÍCIA-SEGECON/FPOLIS:</t>
        </r>
        <r>
          <rPr>
            <sz val="9"/>
            <color indexed="81"/>
            <rFont val="Segoe UI"/>
            <family val="2"/>
          </rPr>
          <t xml:space="preserve">
03/02/2025: MODELO ALTERADO - 1º APOSTILAMENTO (TROCA DE MARCA).</t>
        </r>
      </text>
    </comment>
    <comment ref="J4" authorId="1" shapeId="0" xr:uid="{3E12B134-0CD1-41DB-A577-D8E2670F479D}">
      <text>
        <r>
          <rPr>
            <b/>
            <sz val="9"/>
            <color indexed="81"/>
            <rFont val="Segoe UI"/>
            <family val="2"/>
          </rPr>
          <t>CAMILA DE ALMEIDA LUCA BATISTA:</t>
        </r>
        <r>
          <rPr>
            <sz val="9"/>
            <color indexed="81"/>
            <rFont val="Segoe UI"/>
            <family val="2"/>
          </rPr>
          <t xml:space="preserve">
demanda SED 28.11.2024 (15)
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LETÍCIA-SEGECON/FPOLIS</author>
    <author>CAMILA DE ALMEIDA LUCA BATISTA</author>
  </authors>
  <commentList>
    <comment ref="E4" authorId="0" shapeId="0" xr:uid="{19325B5C-8CF4-4EDE-AA9D-242B1B236E5F}">
      <text>
        <r>
          <rPr>
            <b/>
            <sz val="9"/>
            <color indexed="81"/>
            <rFont val="Segoe UI"/>
            <family val="2"/>
          </rPr>
          <t>LETÍCIA-SEGECON/FPOLIS:</t>
        </r>
        <r>
          <rPr>
            <sz val="9"/>
            <color indexed="81"/>
            <rFont val="Segoe UI"/>
            <family val="2"/>
          </rPr>
          <t xml:space="preserve">
03/02/2025: MODELO ALTERADO - 1º APOSTILAMENTO (TROCA DE MARCA).</t>
        </r>
      </text>
    </comment>
    <comment ref="J4" authorId="1" shapeId="0" xr:uid="{BAA7C66E-D50D-4A67-98FE-BF65F26DDB48}">
      <text>
        <r>
          <rPr>
            <b/>
            <sz val="9"/>
            <color indexed="81"/>
            <rFont val="Segoe UI"/>
            <family val="2"/>
          </rPr>
          <t>CAMILA DE ALMEIDA LUCA BATISTA:</t>
        </r>
        <r>
          <rPr>
            <sz val="9"/>
            <color indexed="81"/>
            <rFont val="Segoe UI"/>
            <family val="2"/>
          </rPr>
          <t xml:space="preserve">
demanda SED 28.11.2024 (6)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LETÍCIA-SEGECON/FPOLIS</author>
    <author>CAMILA DE ALMEIDA LUCA BATISTA</author>
  </authors>
  <commentList>
    <comment ref="E4" authorId="0" shapeId="0" xr:uid="{659BF1BC-BDD5-477A-8828-3D03DE4536AA}">
      <text>
        <r>
          <rPr>
            <b/>
            <sz val="9"/>
            <color indexed="81"/>
            <rFont val="Segoe UI"/>
            <family val="2"/>
          </rPr>
          <t>LETÍCIA-SEGECON/FPOLIS:</t>
        </r>
        <r>
          <rPr>
            <sz val="9"/>
            <color indexed="81"/>
            <rFont val="Segoe UI"/>
            <family val="2"/>
          </rPr>
          <t xml:space="preserve">
03/02/2025: MODELO ALTERADO - 1º APOSTILAMENTO (TROCA DE MARCA).</t>
        </r>
      </text>
    </comment>
    <comment ref="J4" authorId="1" shapeId="0" xr:uid="{81E35A29-5C1B-4C99-8729-63AD10F137FF}">
      <text>
        <r>
          <rPr>
            <b/>
            <sz val="9"/>
            <color indexed="81"/>
            <rFont val="Segoe UI"/>
            <family val="2"/>
          </rPr>
          <t>CAMILA DE ALMEIDA LUCA BATISTA:</t>
        </r>
        <r>
          <rPr>
            <sz val="9"/>
            <color indexed="81"/>
            <rFont val="Segoe UI"/>
            <family val="2"/>
          </rPr>
          <t xml:space="preserve">
demanda SED 28.11.2024 (20)
</t>
        </r>
      </text>
    </comment>
    <comment ref="J5" authorId="0" shapeId="0" xr:uid="{52FE1E1C-DFD4-491A-AF75-CE9BD84ED274}">
      <text>
        <r>
          <rPr>
            <b/>
            <sz val="10"/>
            <color indexed="81"/>
            <rFont val="Segoe UI"/>
            <family val="2"/>
          </rPr>
          <t>LETÍCIA-SEGECON/FPOLIS:</t>
        </r>
        <r>
          <rPr>
            <sz val="10"/>
            <color indexed="81"/>
            <rFont val="Segoe UI"/>
            <family val="2"/>
          </rPr>
          <t xml:space="preserve">
12/12/202415:06 Cedido à Reitoria: 20.</t>
        </r>
      </text>
    </comment>
  </commentList>
</comments>
</file>

<file path=xl/sharedStrings.xml><?xml version="1.0" encoding="utf-8"?>
<sst xmlns="http://schemas.openxmlformats.org/spreadsheetml/2006/main" count="1167" uniqueCount="93">
  <si>
    <t>Saldo / Automático</t>
  </si>
  <si>
    <t>...../...../......</t>
  </si>
  <si>
    <t>ALERTA</t>
  </si>
  <si>
    <t>Item</t>
  </si>
  <si>
    <t>Qtde Registrada</t>
  </si>
  <si>
    <t>Quantidade Utilizada</t>
  </si>
  <si>
    <t>SALDO</t>
  </si>
  <si>
    <t>Valor Total Registrado</t>
  </si>
  <si>
    <t>Valor Total Utilizado</t>
  </si>
  <si>
    <t>Valor Utilizado</t>
  </si>
  <si>
    <t>% Aditivos</t>
  </si>
  <si>
    <t>% Utilizado</t>
  </si>
  <si>
    <t>Grupo-Classe</t>
  </si>
  <si>
    <t>Código NUC</t>
  </si>
  <si>
    <t>Empresa</t>
  </si>
  <si>
    <t>Preço  Unitário</t>
  </si>
  <si>
    <t xml:space="preserve">Valor Total da Ata </t>
  </si>
  <si>
    <t>13-01</t>
  </si>
  <si>
    <t>Detalhamento</t>
  </si>
  <si>
    <t>449052.35</t>
  </si>
  <si>
    <t>00472 3 349</t>
  </si>
  <si>
    <t xml:space="preserve">13 01 </t>
  </si>
  <si>
    <t xml:space="preserve"> AF nº  xxxx/2024 Qtde.</t>
  </si>
  <si>
    <t xml:space="preserve">13 04 </t>
  </si>
  <si>
    <r>
      <rPr>
        <b/>
        <sz val="11"/>
        <rFont val="Calibri"/>
        <family val="2"/>
        <scheme val="minor"/>
      </rPr>
      <t>OBJETO</t>
    </r>
    <r>
      <rPr>
        <sz val="11"/>
        <rFont val="Calibri"/>
        <family val="2"/>
        <scheme val="minor"/>
      </rPr>
      <t>: AQUISIÇÃO DE EQUIPAMENTOS DE INFORMÁTICA E DE PROJEÇÃO (PROJETOR MULTIMÍDIA AVANÇADO, TELA DE PROJEÇÃO, TABLET, LEITOR DE CÓDIGO DE BARRAS 2D, KITS DE ESTAÇÃO DE GERENCIAMENTO DE INDÚSTRIA 4.0 E SCANNER PLANETÁRIO) PARA A UDESC</t>
    </r>
  </si>
  <si>
    <r>
      <t xml:space="preserve">VIGÊNCIA DA ATA: 29/10/2024 </t>
    </r>
    <r>
      <rPr>
        <b/>
        <sz val="11"/>
        <rFont val="Calibri"/>
        <family val="2"/>
        <scheme val="minor"/>
      </rPr>
      <t>até 29/10/2025</t>
    </r>
  </si>
  <si>
    <t>PE 0985/2024/UDESC SRP - (SGPE DE ORIGEM: 24533/2024)</t>
  </si>
  <si>
    <t>Descrição</t>
  </si>
  <si>
    <t>Modelo</t>
  </si>
  <si>
    <t xml:space="preserve">Marca </t>
  </si>
  <si>
    <t>CEK INFORMÁTICA EIRELI ME - CNPJ: 00.949.640/0001-42</t>
  </si>
  <si>
    <t>Projetor Multimídia Avançado</t>
  </si>
  <si>
    <t xml:space="preserve">Tela para Projeção </t>
  </si>
  <si>
    <t>Tablet</t>
  </si>
  <si>
    <t xml:space="preserve">	D&amp;B INFORMATICA COMÉRCIO DE ELETROELETRONICOS LTDA - CNPJ:  29.767.790/0001-17</t>
  </si>
  <si>
    <t>Leitor de Código de Barras 2D</t>
  </si>
  <si>
    <t xml:space="preserve">	STUDIO COMERCIO ATACADISTA DE PRODUTOS DE INFORMATICA EIRELI - CNPJ: 08.710871/0001-00</t>
  </si>
  <si>
    <t xml:space="preserve">Kit de Estação de Gerenciamento de Indústria 4.0 </t>
  </si>
  <si>
    <t xml:space="preserve">	NAVISYSTEM IMPORTAÇÃO LTDA - EPP - CNPJ: 08.395.059/0001-38</t>
  </si>
  <si>
    <t>Scanner Planetário</t>
  </si>
  <si>
    <t>INFOCUS</t>
  </si>
  <si>
    <t xml:space="preserve">NARDELII </t>
  </si>
  <si>
    <t xml:space="preserve">NES 003 </t>
  </si>
  <si>
    <t xml:space="preserve">SAMSUNG </t>
  </si>
  <si>
    <t xml:space="preserve">GALAXY TAB S9 </t>
  </si>
  <si>
    <t xml:space="preserve">Zebra DS2278  </t>
  </si>
  <si>
    <t xml:space="preserve">	Zebra DS2278 </t>
  </si>
  <si>
    <t>HP 400 DM G9</t>
  </si>
  <si>
    <t xml:space="preserve">Scansystem </t>
  </si>
  <si>
    <t xml:space="preserve">SCAN23 </t>
  </si>
  <si>
    <t>24 03</t>
  </si>
  <si>
    <t>01277 7 019</t>
  </si>
  <si>
    <t>24 07</t>
  </si>
  <si>
    <t>03060 0 014</t>
  </si>
  <si>
    <t>11664-5-001</t>
  </si>
  <si>
    <t>08738 6 013</t>
  </si>
  <si>
    <t>00468 5 001</t>
  </si>
  <si>
    <t xml:space="preserve">449052.33 </t>
  </si>
  <si>
    <t>339030.29</t>
  </si>
  <si>
    <r>
      <rPr>
        <b/>
        <sz val="11"/>
        <rFont val="Calibri"/>
        <family val="2"/>
        <scheme val="minor"/>
      </rPr>
      <t>OBS:</t>
    </r>
    <r>
      <rPr>
        <sz val="11"/>
        <rFont val="Calibri"/>
        <family val="2"/>
        <scheme val="minor"/>
      </rPr>
      <t xml:space="preserve"> </t>
    </r>
    <r>
      <rPr>
        <b/>
        <u/>
        <sz val="11"/>
        <rFont val="Calibri"/>
        <family val="2"/>
        <scheme val="minor"/>
      </rPr>
      <t>VALOR MÍNIMO</t>
    </r>
    <r>
      <rPr>
        <sz val="11"/>
        <rFont val="Calibri"/>
        <family val="2"/>
        <scheme val="minor"/>
      </rPr>
      <t xml:space="preserve"> DA AF:</t>
    </r>
    <r>
      <rPr>
        <u/>
        <sz val="11"/>
        <rFont val="Calibri"/>
        <family val="2"/>
        <scheme val="minor"/>
      </rPr>
      <t xml:space="preserve"> </t>
    </r>
    <r>
      <rPr>
        <b/>
        <u/>
        <sz val="11"/>
        <rFont val="Calibri"/>
        <family val="2"/>
        <scheme val="minor"/>
      </rPr>
      <t>R$ 500,00</t>
    </r>
  </si>
  <si>
    <t xml:space="preserve">OBS: </t>
  </si>
  <si>
    <t>PRAZO DE PAGAMENTO: 30 dias</t>
  </si>
  <si>
    <t>PRAZO DE ENTREGA: ATÉ 60 DIAS CORRIDOS (item 6.2.1 do termo de referência);</t>
  </si>
  <si>
    <t xml:space="preserve">VALOR MÍNIMO DA AF: R$ 500,00 (item 6.2.2 do termo de referência); </t>
  </si>
  <si>
    <r>
      <t xml:space="preserve">CENTRO PARTICIPANTE: </t>
    </r>
    <r>
      <rPr>
        <b/>
        <sz val="11"/>
        <rFont val="Calibri"/>
        <family val="2"/>
        <scheme val="minor"/>
      </rPr>
      <t>FAED</t>
    </r>
  </si>
  <si>
    <r>
      <t xml:space="preserve">CENTRO PARTICIPANTE: </t>
    </r>
    <r>
      <rPr>
        <b/>
        <sz val="11"/>
        <rFont val="Calibri"/>
        <family val="2"/>
        <scheme val="minor"/>
      </rPr>
      <t>REITORIA/SETIC</t>
    </r>
  </si>
  <si>
    <r>
      <t xml:space="preserve">CENTRO PARTICIPANTE: </t>
    </r>
    <r>
      <rPr>
        <b/>
        <sz val="11"/>
        <rFont val="Calibri"/>
        <family val="2"/>
        <scheme val="minor"/>
      </rPr>
      <t>CEAD</t>
    </r>
  </si>
  <si>
    <r>
      <t xml:space="preserve">CENTRO PARTICIPANTE: </t>
    </r>
    <r>
      <rPr>
        <b/>
        <sz val="11"/>
        <rFont val="Calibri"/>
        <family val="2"/>
        <scheme val="minor"/>
      </rPr>
      <t>CEFID</t>
    </r>
  </si>
  <si>
    <r>
      <t xml:space="preserve">CENTRO PARTICIPANTE: </t>
    </r>
    <r>
      <rPr>
        <b/>
        <sz val="11"/>
        <rFont val="Calibri"/>
        <family val="2"/>
        <scheme val="minor"/>
      </rPr>
      <t>CERES</t>
    </r>
  </si>
  <si>
    <t>ART INTEGRA LTDA - CNPJ: 10.786.518/0001-56</t>
  </si>
  <si>
    <r>
      <t xml:space="preserve">CENTRO PARTICIPANTE: </t>
    </r>
    <r>
      <rPr>
        <b/>
        <sz val="11"/>
        <rFont val="Calibri"/>
        <family val="2"/>
        <scheme val="minor"/>
      </rPr>
      <t>CESFI</t>
    </r>
  </si>
  <si>
    <r>
      <t xml:space="preserve">CENTRO PARTICIPANTE: </t>
    </r>
    <r>
      <rPr>
        <b/>
        <sz val="11"/>
        <rFont val="Calibri"/>
        <family val="2"/>
        <scheme val="minor"/>
      </rPr>
      <t>CCT</t>
    </r>
  </si>
  <si>
    <r>
      <t xml:space="preserve">CENTRO PARTICIPANTE: </t>
    </r>
    <r>
      <rPr>
        <b/>
        <sz val="11"/>
        <rFont val="Calibri"/>
        <family val="2"/>
        <scheme val="minor"/>
      </rPr>
      <t>CEAVI</t>
    </r>
  </si>
  <si>
    <r>
      <t xml:space="preserve">CENTRO PARTICIPANTE: </t>
    </r>
    <r>
      <rPr>
        <b/>
        <sz val="11"/>
        <rFont val="Calibri"/>
        <family val="2"/>
        <scheme val="minor"/>
      </rPr>
      <t>CAV</t>
    </r>
  </si>
  <si>
    <r>
      <t xml:space="preserve">CENTRO PARTICIPANTE: </t>
    </r>
    <r>
      <rPr>
        <b/>
        <sz val="11"/>
        <rFont val="Calibri"/>
        <family val="2"/>
        <scheme val="minor"/>
      </rPr>
      <t>CESMO</t>
    </r>
  </si>
  <si>
    <r>
      <t xml:space="preserve">CENTRO PARTICIPANTE: </t>
    </r>
    <r>
      <rPr>
        <b/>
        <sz val="11"/>
        <rFont val="Calibri"/>
        <family val="2"/>
        <scheme val="minor"/>
      </rPr>
      <t>CEO</t>
    </r>
  </si>
  <si>
    <t>CONTROLE DO GESTOR</t>
  </si>
  <si>
    <t xml:space="preserve"> AF nº 2815/2024 Qtde.</t>
  </si>
  <si>
    <r>
      <t xml:space="preserve"> AF nº 3175/2024 Qtde. </t>
    </r>
    <r>
      <rPr>
        <b/>
        <sz val="11"/>
        <color rgb="FFC00000"/>
        <rFont val="Calibri"/>
        <family val="2"/>
        <scheme val="minor"/>
      </rPr>
      <t>(DEMANDA SED)</t>
    </r>
  </si>
  <si>
    <t>Valor Total Aditivado</t>
  </si>
  <si>
    <t>Qtde Utilizada Ata</t>
  </si>
  <si>
    <t>Quantidade disponível para aditivar</t>
  </si>
  <si>
    <t>Qtde Aditivada</t>
  </si>
  <si>
    <t>Quantidade Registrada</t>
  </si>
  <si>
    <t xml:space="preserve">QUANTIDADE UTILIZADA da Ata </t>
  </si>
  <si>
    <t>QUANTIDADE UTILIZADA Total</t>
  </si>
  <si>
    <t>Quantidade Receb/Cedida</t>
  </si>
  <si>
    <t>QUANTIDADE DISPONÍVEL PARA ADITIVAR</t>
  </si>
  <si>
    <t>Quantidade Aditivada Própria</t>
  </si>
  <si>
    <t>Quantidade Aditivos recebidos</t>
  </si>
  <si>
    <t>Quantidade Aditivos cedidos</t>
  </si>
  <si>
    <r>
      <rPr>
        <b/>
        <strike/>
        <sz val="11"/>
        <rFont val="Calibri"/>
        <family val="2"/>
        <scheme val="minor"/>
      </rPr>
      <t>IN1026</t>
    </r>
    <r>
      <rPr>
        <b/>
        <sz val="11"/>
        <rFont val="Calibri"/>
        <family val="2"/>
        <scheme val="minor"/>
      </rPr>
      <t xml:space="preserve"> IN1036</t>
    </r>
  </si>
  <si>
    <t>Resumo Atualizado em 03/02/2025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</si>
</sst>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#,##0;[Red]#,##0"/>
    <numFmt numFmtId="167" formatCode="_-* #,##0.00\ &quot;€&quot;_-;\-* #,##0.00\ &quot;€&quot;_-;_-* &quot;-&quot;??\ &quot;€&quot;_-;_-@_-"/>
    <numFmt numFmtId="168" formatCode="&quot;R$&quot;\ #,##0.00"/>
    <numFmt numFmtId="169" formatCode="00"/>
  </numFmts>
  <fonts count="1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color indexed="56"/>
      <name val="Cambria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4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0"/>
      <color indexed="81"/>
      <name val="Segoe UI"/>
      <family val="2"/>
    </font>
    <font>
      <b/>
      <sz val="10"/>
      <color indexed="81"/>
      <name val="Segoe UI"/>
      <family val="2"/>
    </font>
    <font>
      <b/>
      <sz val="11"/>
      <color rgb="FFC00000"/>
      <name val="Calibri"/>
      <family val="2"/>
      <scheme val="minor"/>
    </font>
    <font>
      <b/>
      <strike/>
      <sz val="11"/>
      <name val="Calibri"/>
      <family val="2"/>
      <scheme val="minor"/>
    </font>
  </fonts>
  <fills count="2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5050"/>
        <bgColor indexed="10"/>
      </patternFill>
    </fill>
    <fill>
      <patternFill patternType="solid">
        <fgColor rgb="FFFFFF66"/>
        <bgColor indexed="64"/>
      </patternFill>
    </fill>
    <fill>
      <patternFill patternType="solid">
        <fgColor rgb="FFFFFF66"/>
        <bgColor indexed="26"/>
      </patternFill>
    </fill>
    <fill>
      <patternFill patternType="solid">
        <fgColor rgb="FFFFC000"/>
        <bgColor indexed="64"/>
      </patternFill>
    </fill>
    <fill>
      <patternFill patternType="solid">
        <fgColor rgb="FFFFCDFF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92D050"/>
        <bgColor indexed="10"/>
      </patternFill>
    </fill>
    <fill>
      <patternFill patternType="solid">
        <fgColor theme="9" tint="0.59999389629810485"/>
        <bgColor indexed="10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4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95">
    <xf numFmtId="0" fontId="0" fillId="0" borderId="0"/>
    <xf numFmtId="0" fontId="3" fillId="0" borderId="0"/>
    <xf numFmtId="164" fontId="3" fillId="0" borderId="0" applyFill="0" applyBorder="0" applyAlignment="0" applyProtection="0"/>
    <xf numFmtId="165" fontId="3" fillId="0" borderId="0" applyFill="0" applyBorder="0" applyAlignment="0" applyProtection="0"/>
    <xf numFmtId="0" fontId="4" fillId="0" borderId="0" applyNumberFormat="0" applyFill="0" applyBorder="0" applyAlignment="0" applyProtection="0"/>
    <xf numFmtId="167" fontId="6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9" fontId="3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0" fontId="3" fillId="0" borderId="0"/>
  </cellStyleXfs>
  <cellXfs count="115">
    <xf numFmtId="0" fontId="0" fillId="0" borderId="0" xfId="0"/>
    <xf numFmtId="0" fontId="5" fillId="0" borderId="0" xfId="1" applyFont="1" applyFill="1" applyAlignment="1">
      <alignment horizontal="center" vertical="center" wrapText="1"/>
    </xf>
    <xf numFmtId="0" fontId="5" fillId="0" borderId="0" xfId="1" applyFont="1" applyAlignment="1">
      <alignment wrapText="1"/>
    </xf>
    <xf numFmtId="0" fontId="5" fillId="0" borderId="0" xfId="1" applyFont="1" applyFill="1" applyAlignment="1">
      <alignment vertical="center" wrapText="1"/>
    </xf>
    <xf numFmtId="3" fontId="5" fillId="0" borderId="0" xfId="1" applyNumberFormat="1" applyFont="1" applyAlignment="1" applyProtection="1">
      <alignment wrapText="1"/>
      <protection locked="0"/>
    </xf>
    <xf numFmtId="1" fontId="5" fillId="0" borderId="0" xfId="1" applyNumberFormat="1" applyFont="1" applyFill="1" applyAlignment="1" applyProtection="1">
      <alignment horizontal="center" wrapText="1"/>
      <protection locked="0"/>
    </xf>
    <xf numFmtId="0" fontId="5" fillId="2" borderId="1" xfId="1" applyFont="1" applyFill="1" applyBorder="1" applyAlignment="1" applyProtection="1">
      <alignment horizontal="center" vertical="center" wrapText="1"/>
      <protection locked="0"/>
    </xf>
    <xf numFmtId="1" fontId="5" fillId="2" borderId="1" xfId="1" applyNumberFormat="1" applyFont="1" applyFill="1" applyBorder="1" applyAlignment="1" applyProtection="1">
      <alignment horizontal="center" vertical="center" wrapText="1"/>
    </xf>
    <xf numFmtId="166" fontId="5" fillId="2" borderId="1" xfId="1" applyNumberFormat="1" applyFont="1" applyFill="1" applyBorder="1" applyAlignment="1">
      <alignment horizontal="center" vertical="center" wrapText="1"/>
    </xf>
    <xf numFmtId="4" fontId="5" fillId="0" borderId="0" xfId="1" applyNumberFormat="1" applyFont="1" applyFill="1" applyAlignment="1">
      <alignment horizontal="center" vertical="center" wrapText="1"/>
    </xf>
    <xf numFmtId="166" fontId="5" fillId="0" borderId="0" xfId="0" applyNumberFormat="1" applyFont="1" applyFill="1" applyAlignment="1">
      <alignment horizontal="center" vertical="center" wrapText="1"/>
    </xf>
    <xf numFmtId="0" fontId="8" fillId="6" borderId="1" xfId="0" applyFont="1" applyFill="1" applyBorder="1" applyAlignment="1" applyProtection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  <xf numFmtId="44" fontId="8" fillId="6" borderId="1" xfId="13" applyFont="1" applyFill="1" applyBorder="1" applyAlignment="1" applyProtection="1">
      <alignment horizontal="center" vertical="center" wrapText="1"/>
    </xf>
    <xf numFmtId="44" fontId="5" fillId="0" borderId="0" xfId="13" applyFont="1" applyFill="1" applyAlignment="1">
      <alignment horizontal="center" vertical="center" wrapText="1"/>
    </xf>
    <xf numFmtId="0" fontId="5" fillId="2" borderId="1" xfId="1" applyNumberFormat="1" applyFont="1" applyFill="1" applyBorder="1" applyAlignment="1" applyProtection="1">
      <alignment horizontal="center" vertical="center" wrapText="1"/>
      <protection locked="0"/>
    </xf>
    <xf numFmtId="168" fontId="5" fillId="5" borderId="4" xfId="0" applyNumberFormat="1" applyFont="1" applyFill="1" applyBorder="1" applyAlignment="1">
      <alignment horizontal="center" vertical="center"/>
    </xf>
    <xf numFmtId="168" fontId="5" fillId="7" borderId="4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44" fontId="5" fillId="0" borderId="0" xfId="13" applyFont="1" applyAlignment="1">
      <alignment wrapText="1"/>
    </xf>
    <xf numFmtId="0" fontId="5" fillId="5" borderId="10" xfId="0" applyFont="1" applyFill="1" applyBorder="1" applyAlignment="1">
      <alignment horizontal="center" vertical="center"/>
    </xf>
    <xf numFmtId="0" fontId="5" fillId="7" borderId="10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/>
    </xf>
    <xf numFmtId="3" fontId="5" fillId="9" borderId="1" xfId="1" applyNumberFormat="1" applyFont="1" applyFill="1" applyBorder="1" applyAlignment="1" applyProtection="1">
      <alignment horizontal="center" vertical="center" wrapText="1"/>
      <protection locked="0"/>
    </xf>
    <xf numFmtId="3" fontId="2" fillId="10" borderId="1" xfId="0" applyNumberFormat="1" applyFont="1" applyFill="1" applyBorder="1" applyAlignment="1" applyProtection="1">
      <alignment horizontal="center" vertical="center"/>
    </xf>
    <xf numFmtId="0" fontId="5" fillId="5" borderId="1" xfId="1" applyFont="1" applyFill="1" applyBorder="1" applyAlignment="1">
      <alignment horizontal="center" vertical="center" wrapText="1"/>
    </xf>
    <xf numFmtId="0" fontId="5" fillId="7" borderId="1" xfId="194" applyFont="1" applyFill="1" applyBorder="1" applyAlignment="1">
      <alignment horizontal="center" vertical="center" wrapText="1"/>
    </xf>
    <xf numFmtId="0" fontId="5" fillId="5" borderId="1" xfId="194" applyFont="1" applyFill="1" applyBorder="1" applyAlignment="1">
      <alignment horizontal="center" vertical="center" wrapText="1"/>
    </xf>
    <xf numFmtId="169" fontId="5" fillId="7" borderId="1" xfId="0" applyNumberFormat="1" applyFont="1" applyFill="1" applyBorder="1" applyAlignment="1">
      <alignment horizontal="center" vertical="center" wrapText="1"/>
    </xf>
    <xf numFmtId="169" fontId="5" fillId="5" borderId="1" xfId="0" applyNumberFormat="1" applyFont="1" applyFill="1" applyBorder="1" applyAlignment="1">
      <alignment horizontal="center" vertical="center" wrapText="1"/>
    </xf>
    <xf numFmtId="0" fontId="5" fillId="7" borderId="11" xfId="0" applyFont="1" applyFill="1" applyBorder="1" applyAlignment="1">
      <alignment horizontal="center" vertical="center"/>
    </xf>
    <xf numFmtId="3" fontId="2" fillId="12" borderId="1" xfId="0" applyNumberFormat="1" applyFont="1" applyFill="1" applyBorder="1" applyAlignment="1" applyProtection="1">
      <alignment horizontal="center" vertical="center"/>
    </xf>
    <xf numFmtId="3" fontId="5" fillId="15" borderId="1" xfId="1" applyNumberFormat="1" applyFont="1" applyFill="1" applyBorder="1" applyAlignment="1" applyProtection="1">
      <alignment horizontal="center" vertical="center" wrapText="1"/>
      <protection locked="0"/>
    </xf>
    <xf numFmtId="0" fontId="5" fillId="3" borderId="0" xfId="1" applyFont="1" applyFill="1" applyBorder="1" applyAlignment="1">
      <alignment vertical="center" wrapText="1"/>
    </xf>
    <xf numFmtId="0" fontId="5" fillId="3" borderId="13" xfId="1" applyFont="1" applyFill="1" applyBorder="1" applyAlignment="1">
      <alignment vertical="center" wrapText="1"/>
    </xf>
    <xf numFmtId="0" fontId="5" fillId="3" borderId="6" xfId="1" applyFont="1" applyFill="1" applyBorder="1" applyAlignment="1">
      <alignment horizontal="center" vertical="center" wrapText="1"/>
    </xf>
    <xf numFmtId="0" fontId="5" fillId="3" borderId="0" xfId="1" applyFont="1" applyFill="1" applyBorder="1" applyAlignment="1">
      <alignment horizontal="center" vertical="center" wrapText="1"/>
    </xf>
    <xf numFmtId="44" fontId="5" fillId="0" borderId="0" xfId="13" applyFont="1" applyFill="1" applyAlignment="1" applyProtection="1">
      <alignment horizontal="center" wrapText="1"/>
      <protection locked="0"/>
    </xf>
    <xf numFmtId="44" fontId="5" fillId="3" borderId="13" xfId="1" applyNumberFormat="1" applyFont="1" applyFill="1" applyBorder="1" applyAlignment="1">
      <alignment vertical="center" wrapText="1"/>
    </xf>
    <xf numFmtId="44" fontId="5" fillId="4" borderId="1" xfId="13" applyFont="1" applyFill="1" applyBorder="1" applyAlignment="1">
      <alignment horizontal="center" vertical="center" wrapText="1"/>
    </xf>
    <xf numFmtId="44" fontId="5" fillId="16" borderId="1" xfId="13" applyFont="1" applyFill="1" applyBorder="1" applyAlignment="1" applyProtection="1">
      <alignment horizontal="center" vertical="center" wrapText="1"/>
      <protection locked="0"/>
    </xf>
    <xf numFmtId="10" fontId="5" fillId="3" borderId="13" xfId="13" applyNumberFormat="1" applyFont="1" applyFill="1" applyBorder="1" applyAlignment="1">
      <alignment horizontal="right" vertical="center" wrapText="1"/>
    </xf>
    <xf numFmtId="14" fontId="9" fillId="2" borderId="1" xfId="1" applyNumberFormat="1" applyFont="1" applyFill="1" applyBorder="1" applyAlignment="1" applyProtection="1">
      <alignment horizontal="center" vertical="center" wrapText="1"/>
      <protection locked="0"/>
    </xf>
    <xf numFmtId="44" fontId="9" fillId="0" borderId="0" xfId="13" applyFont="1" applyAlignment="1">
      <alignment wrapText="1"/>
    </xf>
    <xf numFmtId="0" fontId="9" fillId="5" borderId="11" xfId="0" applyFont="1" applyFill="1" applyBorder="1" applyAlignment="1">
      <alignment horizontal="center" vertical="center"/>
    </xf>
    <xf numFmtId="169" fontId="9" fillId="5" borderId="1" xfId="0" applyNumberFormat="1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168" fontId="9" fillId="5" borderId="4" xfId="0" applyNumberFormat="1" applyFont="1" applyFill="1" applyBorder="1" applyAlignment="1">
      <alignment horizontal="center" vertical="center"/>
    </xf>
    <xf numFmtId="3" fontId="8" fillId="12" borderId="1" xfId="0" applyNumberFormat="1" applyFont="1" applyFill="1" applyBorder="1" applyAlignment="1" applyProtection="1">
      <alignment horizontal="center" vertical="center"/>
    </xf>
    <xf numFmtId="14" fontId="5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5" fillId="2" borderId="1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166" fontId="9" fillId="2" borderId="1" xfId="1" applyNumberFormat="1" applyFont="1" applyFill="1" applyBorder="1" applyAlignment="1">
      <alignment horizontal="center" vertical="center" wrapText="1"/>
    </xf>
    <xf numFmtId="0" fontId="9" fillId="2" borderId="1" xfId="1" applyFont="1" applyFill="1" applyBorder="1" applyAlignment="1" applyProtection="1">
      <alignment horizontal="center" vertical="center" wrapText="1"/>
      <protection locked="0"/>
    </xf>
    <xf numFmtId="3" fontId="8" fillId="17" borderId="1" xfId="0" applyNumberFormat="1" applyFont="1" applyFill="1" applyBorder="1" applyAlignment="1" applyProtection="1">
      <alignment horizontal="center" vertical="center"/>
    </xf>
    <xf numFmtId="0" fontId="1" fillId="6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166" fontId="9" fillId="6" borderId="1" xfId="1" applyNumberFormat="1" applyFont="1" applyFill="1" applyBorder="1" applyAlignment="1">
      <alignment horizontal="center" vertical="center" wrapText="1"/>
    </xf>
    <xf numFmtId="0" fontId="5" fillId="12" borderId="1" xfId="0" applyFont="1" applyFill="1" applyBorder="1" applyAlignment="1">
      <alignment horizontal="center" vertical="center" wrapText="1"/>
    </xf>
    <xf numFmtId="3" fontId="5" fillId="12" borderId="1" xfId="0" applyNumberFormat="1" applyFont="1" applyFill="1" applyBorder="1" applyAlignment="1">
      <alignment horizontal="center" vertical="center" wrapText="1"/>
    </xf>
    <xf numFmtId="3" fontId="5" fillId="18" borderId="1" xfId="0" applyNumberFormat="1" applyFont="1" applyFill="1" applyBorder="1" applyAlignment="1">
      <alignment horizontal="center" vertical="center" wrapText="1"/>
    </xf>
    <xf numFmtId="3" fontId="5" fillId="19" borderId="1" xfId="0" applyNumberFormat="1" applyFont="1" applyFill="1" applyBorder="1" applyAlignment="1">
      <alignment horizontal="center" vertical="center" wrapText="1"/>
    </xf>
    <xf numFmtId="166" fontId="5" fillId="20" borderId="1" xfId="0" applyNumberFormat="1" applyFont="1" applyFill="1" applyBorder="1" applyAlignment="1">
      <alignment horizontal="center" vertical="center" wrapText="1"/>
    </xf>
    <xf numFmtId="168" fontId="5" fillId="0" borderId="0" xfId="1" applyNumberFormat="1" applyFont="1" applyFill="1" applyAlignment="1" applyProtection="1">
      <alignment horizontal="center" wrapText="1"/>
      <protection locked="0"/>
    </xf>
    <xf numFmtId="3" fontId="8" fillId="21" borderId="1" xfId="0" applyNumberFormat="1" applyFont="1" applyFill="1" applyBorder="1" applyAlignment="1" applyProtection="1">
      <alignment horizontal="center" vertical="center"/>
    </xf>
    <xf numFmtId="166" fontId="5" fillId="21" borderId="1" xfId="0" applyNumberFormat="1" applyFont="1" applyFill="1" applyBorder="1" applyAlignment="1">
      <alignment horizontal="center" vertical="center" wrapText="1"/>
    </xf>
    <xf numFmtId="166" fontId="5" fillId="18" borderId="1" xfId="0" applyNumberFormat="1" applyFont="1" applyFill="1" applyBorder="1" applyAlignment="1">
      <alignment horizontal="center" vertical="center" wrapText="1"/>
    </xf>
    <xf numFmtId="166" fontId="5" fillId="22" borderId="1" xfId="0" applyNumberFormat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vertical="center" wrapText="1"/>
    </xf>
    <xf numFmtId="0" fontId="5" fillId="0" borderId="8" xfId="1" applyFont="1" applyFill="1" applyBorder="1" applyAlignment="1">
      <alignment vertical="center" wrapText="1"/>
    </xf>
    <xf numFmtId="0" fontId="5" fillId="0" borderId="14" xfId="1" applyFont="1" applyFill="1" applyBorder="1" applyAlignment="1">
      <alignment vertical="center" wrapText="1"/>
    </xf>
    <xf numFmtId="0" fontId="5" fillId="0" borderId="6" xfId="1" applyFont="1" applyFill="1" applyBorder="1" applyAlignment="1">
      <alignment vertical="center" wrapText="1"/>
    </xf>
    <xf numFmtId="0" fontId="5" fillId="0" borderId="0" xfId="1" applyFont="1" applyFill="1" applyBorder="1" applyAlignment="1">
      <alignment vertical="center" wrapText="1"/>
    </xf>
    <xf numFmtId="0" fontId="5" fillId="0" borderId="13" xfId="1" applyFont="1" applyFill="1" applyBorder="1" applyAlignment="1">
      <alignment vertical="center" wrapText="1"/>
    </xf>
    <xf numFmtId="0" fontId="5" fillId="13" borderId="2" xfId="0" applyNumberFormat="1" applyFont="1" applyFill="1" applyBorder="1" applyAlignment="1">
      <alignment horizontal="center" vertical="center" wrapText="1"/>
    </xf>
    <xf numFmtId="0" fontId="5" fillId="13" borderId="3" xfId="0" applyNumberFormat="1" applyFont="1" applyFill="1" applyBorder="1" applyAlignment="1">
      <alignment horizontal="center" vertical="center" wrapText="1"/>
    </xf>
    <xf numFmtId="0" fontId="5" fillId="13" borderId="4" xfId="0" applyNumberFormat="1" applyFont="1" applyFill="1" applyBorder="1" applyAlignment="1">
      <alignment horizontal="center" vertical="center" wrapText="1"/>
    </xf>
    <xf numFmtId="0" fontId="5" fillId="8" borderId="2" xfId="0" applyNumberFormat="1" applyFont="1" applyFill="1" applyBorder="1" applyAlignment="1">
      <alignment horizontal="left" vertical="center" wrapText="1"/>
    </xf>
    <xf numFmtId="0" fontId="5" fillId="8" borderId="3" xfId="0" applyNumberFormat="1" applyFont="1" applyFill="1" applyBorder="1" applyAlignment="1">
      <alignment horizontal="left" vertical="center" wrapText="1"/>
    </xf>
    <xf numFmtId="0" fontId="5" fillId="8" borderId="4" xfId="0" applyNumberFormat="1" applyFont="1" applyFill="1" applyBorder="1" applyAlignment="1">
      <alignment horizontal="left" vertical="center" wrapText="1"/>
    </xf>
    <xf numFmtId="0" fontId="5" fillId="8" borderId="2" xfId="0" applyNumberFormat="1" applyFont="1" applyFill="1" applyBorder="1" applyAlignment="1">
      <alignment horizontal="center" vertical="center" wrapText="1"/>
    </xf>
    <xf numFmtId="0" fontId="5" fillId="8" borderId="3" xfId="0" applyNumberFormat="1" applyFont="1" applyFill="1" applyBorder="1" applyAlignment="1">
      <alignment horizontal="center" vertical="center" wrapText="1"/>
    </xf>
    <xf numFmtId="0" fontId="5" fillId="8" borderId="2" xfId="0" applyNumberFormat="1" applyFont="1" applyFill="1" applyBorder="1" applyAlignment="1">
      <alignment vertical="center" wrapText="1"/>
    </xf>
    <xf numFmtId="0" fontId="5" fillId="8" borderId="3" xfId="0" applyNumberFormat="1" applyFont="1" applyFill="1" applyBorder="1" applyAlignment="1">
      <alignment vertical="center" wrapText="1"/>
    </xf>
    <xf numFmtId="0" fontId="5" fillId="8" borderId="4" xfId="0" applyNumberFormat="1" applyFont="1" applyFill="1" applyBorder="1" applyAlignment="1">
      <alignment vertical="center" wrapText="1"/>
    </xf>
    <xf numFmtId="0" fontId="9" fillId="0" borderId="5" xfId="1" applyFont="1" applyFill="1" applyBorder="1" applyAlignment="1">
      <alignment vertical="center" wrapText="1"/>
    </xf>
    <xf numFmtId="0" fontId="5" fillId="0" borderId="9" xfId="1" applyFont="1" applyFill="1" applyBorder="1" applyAlignment="1">
      <alignment vertical="center" wrapText="1"/>
    </xf>
    <xf numFmtId="0" fontId="5" fillId="0" borderId="12" xfId="1" applyFont="1" applyFill="1" applyBorder="1" applyAlignment="1">
      <alignment vertical="center" wrapText="1"/>
    </xf>
    <xf numFmtId="3" fontId="5" fillId="11" borderId="1" xfId="1" applyNumberFormat="1" applyFont="1" applyFill="1" applyBorder="1" applyAlignment="1" applyProtection="1">
      <alignment horizontal="center" vertical="center" wrapText="1"/>
      <protection locked="0"/>
    </xf>
    <xf numFmtId="3" fontId="9" fillId="11" borderId="1" xfId="1" applyNumberFormat="1" applyFont="1" applyFill="1" applyBorder="1" applyAlignment="1" applyProtection="1">
      <alignment horizontal="center" vertical="center" wrapText="1"/>
      <protection locked="0"/>
    </xf>
    <xf numFmtId="0" fontId="12" fillId="14" borderId="2" xfId="0" applyNumberFormat="1" applyFont="1" applyFill="1" applyBorder="1" applyAlignment="1">
      <alignment horizontal="center" vertical="center" wrapText="1"/>
    </xf>
    <xf numFmtId="0" fontId="12" fillId="14" borderId="3" xfId="0" applyNumberFormat="1" applyFont="1" applyFill="1" applyBorder="1" applyAlignment="1">
      <alignment horizontal="center" vertical="center" wrapText="1"/>
    </xf>
    <xf numFmtId="0" fontId="12" fillId="14" borderId="4" xfId="0" applyNumberFormat="1" applyFont="1" applyFill="1" applyBorder="1" applyAlignment="1">
      <alignment horizontal="center" vertical="center" wrapText="1"/>
    </xf>
    <xf numFmtId="0" fontId="5" fillId="14" borderId="2" xfId="0" applyNumberFormat="1" applyFont="1" applyFill="1" applyBorder="1" applyAlignment="1">
      <alignment horizontal="center" vertical="center" wrapText="1"/>
    </xf>
    <xf numFmtId="0" fontId="5" fillId="14" borderId="3" xfId="0" applyNumberFormat="1" applyFont="1" applyFill="1" applyBorder="1" applyAlignment="1">
      <alignment horizontal="center" vertical="center" wrapText="1"/>
    </xf>
    <xf numFmtId="0" fontId="5" fillId="14" borderId="2" xfId="0" applyNumberFormat="1" applyFont="1" applyFill="1" applyBorder="1" applyAlignment="1">
      <alignment vertical="center" wrapText="1"/>
    </xf>
    <xf numFmtId="0" fontId="5" fillId="14" borderId="3" xfId="0" applyNumberFormat="1" applyFont="1" applyFill="1" applyBorder="1" applyAlignment="1">
      <alignment vertical="center" wrapText="1"/>
    </xf>
    <xf numFmtId="0" fontId="5" fillId="14" borderId="4" xfId="0" applyNumberFormat="1" applyFont="1" applyFill="1" applyBorder="1" applyAlignment="1">
      <alignment vertical="center" wrapText="1"/>
    </xf>
    <xf numFmtId="0" fontId="5" fillId="14" borderId="2" xfId="0" applyNumberFormat="1" applyFont="1" applyFill="1" applyBorder="1" applyAlignment="1">
      <alignment horizontal="left" vertical="center" wrapText="1"/>
    </xf>
    <xf numFmtId="0" fontId="5" fillId="14" borderId="3" xfId="0" applyNumberFormat="1" applyFont="1" applyFill="1" applyBorder="1" applyAlignment="1">
      <alignment horizontal="left" vertical="center" wrapText="1"/>
    </xf>
    <xf numFmtId="0" fontId="5" fillId="14" borderId="4" xfId="0" applyNumberFormat="1" applyFont="1" applyFill="1" applyBorder="1" applyAlignment="1">
      <alignment horizontal="left" vertical="center" wrapText="1"/>
    </xf>
    <xf numFmtId="0" fontId="5" fillId="3" borderId="5" xfId="1" applyFont="1" applyFill="1" applyBorder="1" applyAlignment="1">
      <alignment vertical="center" wrapText="1"/>
    </xf>
    <xf numFmtId="0" fontId="5" fillId="3" borderId="9" xfId="1" applyFont="1" applyFill="1" applyBorder="1" applyAlignment="1">
      <alignment vertical="center" wrapText="1"/>
    </xf>
    <xf numFmtId="0" fontId="5" fillId="3" borderId="12" xfId="1" applyFont="1" applyFill="1" applyBorder="1" applyAlignment="1">
      <alignment vertical="center" wrapText="1"/>
    </xf>
    <xf numFmtId="0" fontId="5" fillId="3" borderId="1" xfId="1" applyFont="1" applyFill="1" applyBorder="1" applyAlignment="1">
      <alignment vertical="center" wrapText="1"/>
    </xf>
    <xf numFmtId="0" fontId="5" fillId="3" borderId="7" xfId="1" applyFont="1" applyFill="1" applyBorder="1" applyAlignment="1">
      <alignment horizontal="left" vertical="center" wrapText="1"/>
    </xf>
    <xf numFmtId="0" fontId="5" fillId="3" borderId="8" xfId="1" applyFont="1" applyFill="1" applyBorder="1" applyAlignment="1">
      <alignment horizontal="left" vertical="center" wrapText="1"/>
    </xf>
    <xf numFmtId="0" fontId="5" fillId="3" borderId="14" xfId="1" applyFont="1" applyFill="1" applyBorder="1" applyAlignment="1">
      <alignment horizontal="left" vertical="center" wrapText="1"/>
    </xf>
    <xf numFmtId="0" fontId="5" fillId="3" borderId="6" xfId="1" applyFont="1" applyFill="1" applyBorder="1" applyAlignment="1">
      <alignment horizontal="left" vertical="center" wrapText="1"/>
    </xf>
    <xf numFmtId="0" fontId="5" fillId="3" borderId="0" xfId="1" applyFont="1" applyFill="1" applyBorder="1" applyAlignment="1">
      <alignment horizontal="left" vertical="center" wrapText="1"/>
    </xf>
    <xf numFmtId="0" fontId="9" fillId="7" borderId="1" xfId="0" applyFont="1" applyFill="1" applyBorder="1" applyAlignment="1">
      <alignment horizontal="center" vertical="center" wrapText="1"/>
    </xf>
    <xf numFmtId="0" fontId="9" fillId="7" borderId="10" xfId="0" applyFont="1" applyFill="1" applyBorder="1" applyAlignment="1">
      <alignment horizontal="center" vertical="center"/>
    </xf>
    <xf numFmtId="169" fontId="9" fillId="7" borderId="1" xfId="0" applyNumberFormat="1" applyFont="1" applyFill="1" applyBorder="1" applyAlignment="1">
      <alignment horizontal="center" vertical="center" wrapText="1"/>
    </xf>
    <xf numFmtId="168" fontId="9" fillId="7" borderId="4" xfId="0" applyNumberFormat="1" applyFont="1" applyFill="1" applyBorder="1" applyAlignment="1">
      <alignment horizontal="center" vertical="center"/>
    </xf>
  </cellXfs>
  <cellStyles count="195">
    <cellStyle name="Moeda" xfId="13" builtinId="4"/>
    <cellStyle name="Moeda 10" xfId="106" xr:uid="{00000000-0005-0000-0000-000092000000}"/>
    <cellStyle name="Moeda 2" xfId="5" xr:uid="{00000000-0005-0000-0000-000001000000}"/>
    <cellStyle name="Moeda 2 2" xfId="9" xr:uid="{00000000-0005-0000-0000-000002000000}"/>
    <cellStyle name="Moeda 3" xfId="8" xr:uid="{00000000-0005-0000-0000-000003000000}"/>
    <cellStyle name="Moeda 3 2" xfId="19" xr:uid="{00000000-0005-0000-0000-000004000000}"/>
    <cellStyle name="Moeda 3 2 2" xfId="37" xr:uid="{00000000-0005-0000-0000-000004000000}"/>
    <cellStyle name="Moeda 3 2 2 2" xfId="130" xr:uid="{00000000-0005-0000-0000-000004000000}"/>
    <cellStyle name="Moeda 3 2 3" xfId="56" xr:uid="{00000000-0005-0000-0000-000004000000}"/>
    <cellStyle name="Moeda 3 2 3 2" xfId="149" xr:uid="{00000000-0005-0000-0000-000004000000}"/>
    <cellStyle name="Moeda 3 2 4" xfId="75" xr:uid="{00000000-0005-0000-0000-000004000000}"/>
    <cellStyle name="Moeda 3 2 4 2" xfId="168" xr:uid="{00000000-0005-0000-0000-000004000000}"/>
    <cellStyle name="Moeda 3 2 5" xfId="93" xr:uid="{00000000-0005-0000-0000-000004000000}"/>
    <cellStyle name="Moeda 3 2 5 2" xfId="186" xr:uid="{00000000-0005-0000-0000-000004000000}"/>
    <cellStyle name="Moeda 3 2 6" xfId="112" xr:uid="{00000000-0005-0000-0000-000004000000}"/>
    <cellStyle name="Moeda 3 3" xfId="28" xr:uid="{00000000-0005-0000-0000-000003000000}"/>
    <cellStyle name="Moeda 3 3 2" xfId="121" xr:uid="{00000000-0005-0000-0000-000003000000}"/>
    <cellStyle name="Moeda 3 4" xfId="47" xr:uid="{00000000-0005-0000-0000-000003000000}"/>
    <cellStyle name="Moeda 3 4 2" xfId="140" xr:uid="{00000000-0005-0000-0000-000003000000}"/>
    <cellStyle name="Moeda 3 5" xfId="66" xr:uid="{00000000-0005-0000-0000-000003000000}"/>
    <cellStyle name="Moeda 3 5 2" xfId="159" xr:uid="{00000000-0005-0000-0000-000003000000}"/>
    <cellStyle name="Moeda 3 6" xfId="84" xr:uid="{00000000-0005-0000-0000-000003000000}"/>
    <cellStyle name="Moeda 3 6 2" xfId="177" xr:uid="{00000000-0005-0000-0000-000003000000}"/>
    <cellStyle name="Moeda 3 7" xfId="103" xr:uid="{00000000-0005-0000-0000-000003000000}"/>
    <cellStyle name="Moeda 4" xfId="14" xr:uid="{00000000-0005-0000-0000-000005000000}"/>
    <cellStyle name="Moeda 4 2" xfId="23" xr:uid="{00000000-0005-0000-0000-000006000000}"/>
    <cellStyle name="Moeda 4 2 2" xfId="41" xr:uid="{00000000-0005-0000-0000-000006000000}"/>
    <cellStyle name="Moeda 4 2 2 2" xfId="134" xr:uid="{00000000-0005-0000-0000-000006000000}"/>
    <cellStyle name="Moeda 4 2 3" xfId="60" xr:uid="{00000000-0005-0000-0000-000006000000}"/>
    <cellStyle name="Moeda 4 2 3 2" xfId="153" xr:uid="{00000000-0005-0000-0000-000006000000}"/>
    <cellStyle name="Moeda 4 2 4" xfId="79" xr:uid="{00000000-0005-0000-0000-000006000000}"/>
    <cellStyle name="Moeda 4 2 4 2" xfId="172" xr:uid="{00000000-0005-0000-0000-000006000000}"/>
    <cellStyle name="Moeda 4 2 5" xfId="97" xr:uid="{00000000-0005-0000-0000-000006000000}"/>
    <cellStyle name="Moeda 4 2 5 2" xfId="190" xr:uid="{00000000-0005-0000-0000-000006000000}"/>
    <cellStyle name="Moeda 4 2 6" xfId="116" xr:uid="{00000000-0005-0000-0000-000006000000}"/>
    <cellStyle name="Moeda 4 3" xfId="32" xr:uid="{00000000-0005-0000-0000-000005000000}"/>
    <cellStyle name="Moeda 4 3 2" xfId="125" xr:uid="{00000000-0005-0000-0000-000005000000}"/>
    <cellStyle name="Moeda 4 4" xfId="51" xr:uid="{00000000-0005-0000-0000-000005000000}"/>
    <cellStyle name="Moeda 4 4 2" xfId="144" xr:uid="{00000000-0005-0000-0000-000005000000}"/>
    <cellStyle name="Moeda 4 5" xfId="70" xr:uid="{00000000-0005-0000-0000-000005000000}"/>
    <cellStyle name="Moeda 4 5 2" xfId="163" xr:uid="{00000000-0005-0000-0000-000005000000}"/>
    <cellStyle name="Moeda 4 6" xfId="88" xr:uid="{00000000-0005-0000-0000-000005000000}"/>
    <cellStyle name="Moeda 4 6 2" xfId="181" xr:uid="{00000000-0005-0000-0000-000005000000}"/>
    <cellStyle name="Moeda 4 7" xfId="107" xr:uid="{00000000-0005-0000-0000-000005000000}"/>
    <cellStyle name="Moeda 5" xfId="22" xr:uid="{00000000-0005-0000-0000-000007000000}"/>
    <cellStyle name="Moeda 5 2" xfId="40" xr:uid="{00000000-0005-0000-0000-000007000000}"/>
    <cellStyle name="Moeda 5 2 2" xfId="133" xr:uid="{00000000-0005-0000-0000-000007000000}"/>
    <cellStyle name="Moeda 5 3" xfId="59" xr:uid="{00000000-0005-0000-0000-000007000000}"/>
    <cellStyle name="Moeda 5 3 2" xfId="152" xr:uid="{00000000-0005-0000-0000-000007000000}"/>
    <cellStyle name="Moeda 5 4" xfId="78" xr:uid="{00000000-0005-0000-0000-000007000000}"/>
    <cellStyle name="Moeda 5 4 2" xfId="171" xr:uid="{00000000-0005-0000-0000-000007000000}"/>
    <cellStyle name="Moeda 5 5" xfId="96" xr:uid="{00000000-0005-0000-0000-000007000000}"/>
    <cellStyle name="Moeda 5 5 2" xfId="189" xr:uid="{00000000-0005-0000-0000-000007000000}"/>
    <cellStyle name="Moeda 5 6" xfId="115" xr:uid="{00000000-0005-0000-0000-000007000000}"/>
    <cellStyle name="Moeda 6" xfId="31" xr:uid="{00000000-0005-0000-0000-000047000000}"/>
    <cellStyle name="Moeda 6 2" xfId="124" xr:uid="{00000000-0005-0000-0000-000047000000}"/>
    <cellStyle name="Moeda 7" xfId="50" xr:uid="{00000000-0005-0000-0000-00005A000000}"/>
    <cellStyle name="Moeda 7 2" xfId="143" xr:uid="{00000000-0005-0000-0000-00005A000000}"/>
    <cellStyle name="Moeda 8" xfId="69" xr:uid="{00000000-0005-0000-0000-00006D000000}"/>
    <cellStyle name="Moeda 8 2" xfId="162" xr:uid="{00000000-0005-0000-0000-00006D000000}"/>
    <cellStyle name="Moeda 9" xfId="87" xr:uid="{00000000-0005-0000-0000-00007F000000}"/>
    <cellStyle name="Moeda 9 2" xfId="180" xr:uid="{00000000-0005-0000-0000-00007F000000}"/>
    <cellStyle name="Normal" xfId="0" builtinId="0"/>
    <cellStyle name="Normal 2" xfId="1" xr:uid="{00000000-0005-0000-0000-000009000000}"/>
    <cellStyle name="Normal 3" xfId="194" xr:uid="{EDC3C84E-3653-4DB2-B54A-31A4DF39F2DD}"/>
    <cellStyle name="Porcentagem 2" xfId="12" xr:uid="{00000000-0005-0000-0000-00000B000000}"/>
    <cellStyle name="Separador de milhares 2" xfId="2" xr:uid="{00000000-0005-0000-0000-00000C000000}"/>
    <cellStyle name="Separador de milhares 2 2" xfId="7" xr:uid="{00000000-0005-0000-0000-00000D000000}"/>
    <cellStyle name="Separador de milhares 2 2 2" xfId="11" xr:uid="{00000000-0005-0000-0000-00000E000000}"/>
    <cellStyle name="Separador de milhares 2 2 2 2" xfId="21" xr:uid="{00000000-0005-0000-0000-00000F000000}"/>
    <cellStyle name="Separador de milhares 2 2 2 2 2" xfId="39" xr:uid="{00000000-0005-0000-0000-00000E000000}"/>
    <cellStyle name="Separador de milhares 2 2 2 2 2 2" xfId="132" xr:uid="{00000000-0005-0000-0000-00000E000000}"/>
    <cellStyle name="Separador de milhares 2 2 2 2 3" xfId="58" xr:uid="{00000000-0005-0000-0000-00000F000000}"/>
    <cellStyle name="Separador de milhares 2 2 2 2 3 2" xfId="151" xr:uid="{00000000-0005-0000-0000-00000F000000}"/>
    <cellStyle name="Separador de milhares 2 2 2 2 4" xfId="77" xr:uid="{00000000-0005-0000-0000-00000F000000}"/>
    <cellStyle name="Separador de milhares 2 2 2 2 4 2" xfId="170" xr:uid="{00000000-0005-0000-0000-00000F000000}"/>
    <cellStyle name="Separador de milhares 2 2 2 2 5" xfId="95" xr:uid="{00000000-0005-0000-0000-00000F000000}"/>
    <cellStyle name="Separador de milhares 2 2 2 2 5 2" xfId="188" xr:uid="{00000000-0005-0000-0000-00000F000000}"/>
    <cellStyle name="Separador de milhares 2 2 2 2 6" xfId="114" xr:uid="{00000000-0005-0000-0000-00000F000000}"/>
    <cellStyle name="Separador de milhares 2 2 2 3" xfId="30" xr:uid="{00000000-0005-0000-0000-00000D000000}"/>
    <cellStyle name="Separador de milhares 2 2 2 3 2" xfId="123" xr:uid="{00000000-0005-0000-0000-00000D000000}"/>
    <cellStyle name="Separador de milhares 2 2 2 4" xfId="49" xr:uid="{00000000-0005-0000-0000-00000E000000}"/>
    <cellStyle name="Separador de milhares 2 2 2 4 2" xfId="142" xr:uid="{00000000-0005-0000-0000-00000E000000}"/>
    <cellStyle name="Separador de milhares 2 2 2 5" xfId="68" xr:uid="{00000000-0005-0000-0000-00000E000000}"/>
    <cellStyle name="Separador de milhares 2 2 2 5 2" xfId="161" xr:uid="{00000000-0005-0000-0000-00000E000000}"/>
    <cellStyle name="Separador de milhares 2 2 2 6" xfId="86" xr:uid="{00000000-0005-0000-0000-00000E000000}"/>
    <cellStyle name="Separador de milhares 2 2 2 6 2" xfId="179" xr:uid="{00000000-0005-0000-0000-00000E000000}"/>
    <cellStyle name="Separador de milhares 2 2 2 7" xfId="105" xr:uid="{00000000-0005-0000-0000-00000E000000}"/>
    <cellStyle name="Separador de milhares 2 2 3" xfId="16" xr:uid="{00000000-0005-0000-0000-000010000000}"/>
    <cellStyle name="Separador de milhares 2 2 3 2" xfId="25" xr:uid="{00000000-0005-0000-0000-000011000000}"/>
    <cellStyle name="Separador de milhares 2 2 3 2 2" xfId="43" xr:uid="{00000000-0005-0000-0000-000010000000}"/>
    <cellStyle name="Separador de milhares 2 2 3 2 2 2" xfId="136" xr:uid="{00000000-0005-0000-0000-000010000000}"/>
    <cellStyle name="Separador de milhares 2 2 3 2 3" xfId="62" xr:uid="{00000000-0005-0000-0000-000011000000}"/>
    <cellStyle name="Separador de milhares 2 2 3 2 3 2" xfId="155" xr:uid="{00000000-0005-0000-0000-000011000000}"/>
    <cellStyle name="Separador de milhares 2 2 3 2 4" xfId="81" xr:uid="{00000000-0005-0000-0000-000011000000}"/>
    <cellStyle name="Separador de milhares 2 2 3 2 4 2" xfId="174" xr:uid="{00000000-0005-0000-0000-000011000000}"/>
    <cellStyle name="Separador de milhares 2 2 3 2 5" xfId="99" xr:uid="{00000000-0005-0000-0000-000011000000}"/>
    <cellStyle name="Separador de milhares 2 2 3 2 5 2" xfId="192" xr:uid="{00000000-0005-0000-0000-000011000000}"/>
    <cellStyle name="Separador de milhares 2 2 3 2 6" xfId="118" xr:uid="{00000000-0005-0000-0000-000011000000}"/>
    <cellStyle name="Separador de milhares 2 2 3 3" xfId="34" xr:uid="{00000000-0005-0000-0000-00000F000000}"/>
    <cellStyle name="Separador de milhares 2 2 3 3 2" xfId="127" xr:uid="{00000000-0005-0000-0000-00000F000000}"/>
    <cellStyle name="Separador de milhares 2 2 3 4" xfId="53" xr:uid="{00000000-0005-0000-0000-000010000000}"/>
    <cellStyle name="Separador de milhares 2 2 3 4 2" xfId="146" xr:uid="{00000000-0005-0000-0000-000010000000}"/>
    <cellStyle name="Separador de milhares 2 2 3 5" xfId="72" xr:uid="{00000000-0005-0000-0000-000010000000}"/>
    <cellStyle name="Separador de milhares 2 2 3 5 2" xfId="165" xr:uid="{00000000-0005-0000-0000-000010000000}"/>
    <cellStyle name="Separador de milhares 2 2 3 6" xfId="90" xr:uid="{00000000-0005-0000-0000-000010000000}"/>
    <cellStyle name="Separador de milhares 2 2 3 6 2" xfId="183" xr:uid="{00000000-0005-0000-0000-000010000000}"/>
    <cellStyle name="Separador de milhares 2 2 3 7" xfId="109" xr:uid="{00000000-0005-0000-0000-000010000000}"/>
    <cellStyle name="Separador de milhares 2 2 4" xfId="18" xr:uid="{00000000-0005-0000-0000-000012000000}"/>
    <cellStyle name="Separador de milhares 2 2 4 2" xfId="36" xr:uid="{00000000-0005-0000-0000-000011000000}"/>
    <cellStyle name="Separador de milhares 2 2 4 2 2" xfId="129" xr:uid="{00000000-0005-0000-0000-000011000000}"/>
    <cellStyle name="Separador de milhares 2 2 4 3" xfId="55" xr:uid="{00000000-0005-0000-0000-000012000000}"/>
    <cellStyle name="Separador de milhares 2 2 4 3 2" xfId="148" xr:uid="{00000000-0005-0000-0000-000012000000}"/>
    <cellStyle name="Separador de milhares 2 2 4 4" xfId="74" xr:uid="{00000000-0005-0000-0000-000012000000}"/>
    <cellStyle name="Separador de milhares 2 2 4 4 2" xfId="167" xr:uid="{00000000-0005-0000-0000-000012000000}"/>
    <cellStyle name="Separador de milhares 2 2 4 5" xfId="92" xr:uid="{00000000-0005-0000-0000-000012000000}"/>
    <cellStyle name="Separador de milhares 2 2 4 5 2" xfId="185" xr:uid="{00000000-0005-0000-0000-000012000000}"/>
    <cellStyle name="Separador de milhares 2 2 4 6" xfId="111" xr:uid="{00000000-0005-0000-0000-000012000000}"/>
    <cellStyle name="Separador de milhares 2 2 5" xfId="27" xr:uid="{00000000-0005-0000-0000-00000C000000}"/>
    <cellStyle name="Separador de milhares 2 2 5 2" xfId="120" xr:uid="{00000000-0005-0000-0000-00000C000000}"/>
    <cellStyle name="Separador de milhares 2 2 6" xfId="46" xr:uid="{00000000-0005-0000-0000-00000D000000}"/>
    <cellStyle name="Separador de milhares 2 2 6 2" xfId="139" xr:uid="{00000000-0005-0000-0000-00000D000000}"/>
    <cellStyle name="Separador de milhares 2 2 7" xfId="65" xr:uid="{00000000-0005-0000-0000-00000D000000}"/>
    <cellStyle name="Separador de milhares 2 2 7 2" xfId="158" xr:uid="{00000000-0005-0000-0000-00000D000000}"/>
    <cellStyle name="Separador de milhares 2 2 8" xfId="83" xr:uid="{00000000-0005-0000-0000-00000D000000}"/>
    <cellStyle name="Separador de milhares 2 2 8 2" xfId="176" xr:uid="{00000000-0005-0000-0000-00000D000000}"/>
    <cellStyle name="Separador de milhares 2 2 9" xfId="102" xr:uid="{00000000-0005-0000-0000-00000D000000}"/>
    <cellStyle name="Separador de milhares 2 3" xfId="6" xr:uid="{00000000-0005-0000-0000-000013000000}"/>
    <cellStyle name="Separador de milhares 2 3 2" xfId="10" xr:uid="{00000000-0005-0000-0000-000014000000}"/>
    <cellStyle name="Separador de milhares 2 3 2 2" xfId="20" xr:uid="{00000000-0005-0000-0000-000015000000}"/>
    <cellStyle name="Separador de milhares 2 3 2 2 2" xfId="38" xr:uid="{00000000-0005-0000-0000-000014000000}"/>
    <cellStyle name="Separador de milhares 2 3 2 2 2 2" xfId="131" xr:uid="{00000000-0005-0000-0000-000014000000}"/>
    <cellStyle name="Separador de milhares 2 3 2 2 3" xfId="57" xr:uid="{00000000-0005-0000-0000-000015000000}"/>
    <cellStyle name="Separador de milhares 2 3 2 2 3 2" xfId="150" xr:uid="{00000000-0005-0000-0000-000015000000}"/>
    <cellStyle name="Separador de milhares 2 3 2 2 4" xfId="76" xr:uid="{00000000-0005-0000-0000-000015000000}"/>
    <cellStyle name="Separador de milhares 2 3 2 2 4 2" xfId="169" xr:uid="{00000000-0005-0000-0000-000015000000}"/>
    <cellStyle name="Separador de milhares 2 3 2 2 5" xfId="94" xr:uid="{00000000-0005-0000-0000-000015000000}"/>
    <cellStyle name="Separador de milhares 2 3 2 2 5 2" xfId="187" xr:uid="{00000000-0005-0000-0000-000015000000}"/>
    <cellStyle name="Separador de milhares 2 3 2 2 6" xfId="113" xr:uid="{00000000-0005-0000-0000-000015000000}"/>
    <cellStyle name="Separador de milhares 2 3 2 3" xfId="29" xr:uid="{00000000-0005-0000-0000-000013000000}"/>
    <cellStyle name="Separador de milhares 2 3 2 3 2" xfId="122" xr:uid="{00000000-0005-0000-0000-000013000000}"/>
    <cellStyle name="Separador de milhares 2 3 2 4" xfId="48" xr:uid="{00000000-0005-0000-0000-000014000000}"/>
    <cellStyle name="Separador de milhares 2 3 2 4 2" xfId="141" xr:uid="{00000000-0005-0000-0000-000014000000}"/>
    <cellStyle name="Separador de milhares 2 3 2 5" xfId="67" xr:uid="{00000000-0005-0000-0000-000014000000}"/>
    <cellStyle name="Separador de milhares 2 3 2 5 2" xfId="160" xr:uid="{00000000-0005-0000-0000-000014000000}"/>
    <cellStyle name="Separador de milhares 2 3 2 6" xfId="85" xr:uid="{00000000-0005-0000-0000-000014000000}"/>
    <cellStyle name="Separador de milhares 2 3 2 6 2" xfId="178" xr:uid="{00000000-0005-0000-0000-000014000000}"/>
    <cellStyle name="Separador de milhares 2 3 2 7" xfId="104" xr:uid="{00000000-0005-0000-0000-000014000000}"/>
    <cellStyle name="Separador de milhares 2 3 3" xfId="15" xr:uid="{00000000-0005-0000-0000-000016000000}"/>
    <cellStyle name="Separador de milhares 2 3 3 2" xfId="24" xr:uid="{00000000-0005-0000-0000-000017000000}"/>
    <cellStyle name="Separador de milhares 2 3 3 2 2" xfId="42" xr:uid="{00000000-0005-0000-0000-000016000000}"/>
    <cellStyle name="Separador de milhares 2 3 3 2 2 2" xfId="135" xr:uid="{00000000-0005-0000-0000-000016000000}"/>
    <cellStyle name="Separador de milhares 2 3 3 2 3" xfId="61" xr:uid="{00000000-0005-0000-0000-000017000000}"/>
    <cellStyle name="Separador de milhares 2 3 3 2 3 2" xfId="154" xr:uid="{00000000-0005-0000-0000-000017000000}"/>
    <cellStyle name="Separador de milhares 2 3 3 2 4" xfId="80" xr:uid="{00000000-0005-0000-0000-000017000000}"/>
    <cellStyle name="Separador de milhares 2 3 3 2 4 2" xfId="173" xr:uid="{00000000-0005-0000-0000-000017000000}"/>
    <cellStyle name="Separador de milhares 2 3 3 2 5" xfId="98" xr:uid="{00000000-0005-0000-0000-000017000000}"/>
    <cellStyle name="Separador de milhares 2 3 3 2 5 2" xfId="191" xr:uid="{00000000-0005-0000-0000-000017000000}"/>
    <cellStyle name="Separador de milhares 2 3 3 2 6" xfId="117" xr:uid="{00000000-0005-0000-0000-000017000000}"/>
    <cellStyle name="Separador de milhares 2 3 3 3" xfId="33" xr:uid="{00000000-0005-0000-0000-000015000000}"/>
    <cellStyle name="Separador de milhares 2 3 3 3 2" xfId="126" xr:uid="{00000000-0005-0000-0000-000015000000}"/>
    <cellStyle name="Separador de milhares 2 3 3 4" xfId="52" xr:uid="{00000000-0005-0000-0000-000016000000}"/>
    <cellStyle name="Separador de milhares 2 3 3 4 2" xfId="145" xr:uid="{00000000-0005-0000-0000-000016000000}"/>
    <cellStyle name="Separador de milhares 2 3 3 5" xfId="71" xr:uid="{00000000-0005-0000-0000-000016000000}"/>
    <cellStyle name="Separador de milhares 2 3 3 5 2" xfId="164" xr:uid="{00000000-0005-0000-0000-000016000000}"/>
    <cellStyle name="Separador de milhares 2 3 3 6" xfId="89" xr:uid="{00000000-0005-0000-0000-000016000000}"/>
    <cellStyle name="Separador de milhares 2 3 3 6 2" xfId="182" xr:uid="{00000000-0005-0000-0000-000016000000}"/>
    <cellStyle name="Separador de milhares 2 3 3 7" xfId="108" xr:uid="{00000000-0005-0000-0000-000016000000}"/>
    <cellStyle name="Separador de milhares 2 3 4" xfId="17" xr:uid="{00000000-0005-0000-0000-000018000000}"/>
    <cellStyle name="Separador de milhares 2 3 4 2" xfId="35" xr:uid="{00000000-0005-0000-0000-000017000000}"/>
    <cellStyle name="Separador de milhares 2 3 4 2 2" xfId="128" xr:uid="{00000000-0005-0000-0000-000017000000}"/>
    <cellStyle name="Separador de milhares 2 3 4 3" xfId="54" xr:uid="{00000000-0005-0000-0000-000018000000}"/>
    <cellStyle name="Separador de milhares 2 3 4 3 2" xfId="147" xr:uid="{00000000-0005-0000-0000-000018000000}"/>
    <cellStyle name="Separador de milhares 2 3 4 4" xfId="73" xr:uid="{00000000-0005-0000-0000-000018000000}"/>
    <cellStyle name="Separador de milhares 2 3 4 4 2" xfId="166" xr:uid="{00000000-0005-0000-0000-000018000000}"/>
    <cellStyle name="Separador de milhares 2 3 4 5" xfId="91" xr:uid="{00000000-0005-0000-0000-000018000000}"/>
    <cellStyle name="Separador de milhares 2 3 4 5 2" xfId="184" xr:uid="{00000000-0005-0000-0000-000018000000}"/>
    <cellStyle name="Separador de milhares 2 3 4 6" xfId="110" xr:uid="{00000000-0005-0000-0000-000018000000}"/>
    <cellStyle name="Separador de milhares 2 3 5" xfId="26" xr:uid="{00000000-0005-0000-0000-000012000000}"/>
    <cellStyle name="Separador de milhares 2 3 5 2" xfId="119" xr:uid="{00000000-0005-0000-0000-000012000000}"/>
    <cellStyle name="Separador de milhares 2 3 6" xfId="45" xr:uid="{00000000-0005-0000-0000-000013000000}"/>
    <cellStyle name="Separador de milhares 2 3 6 2" xfId="138" xr:uid="{00000000-0005-0000-0000-000013000000}"/>
    <cellStyle name="Separador de milhares 2 3 7" xfId="64" xr:uid="{00000000-0005-0000-0000-000013000000}"/>
    <cellStyle name="Separador de milhares 2 3 7 2" xfId="157" xr:uid="{00000000-0005-0000-0000-000013000000}"/>
    <cellStyle name="Separador de milhares 2 3 8" xfId="82" xr:uid="{00000000-0005-0000-0000-000013000000}"/>
    <cellStyle name="Separador de milhares 2 3 8 2" xfId="175" xr:uid="{00000000-0005-0000-0000-000013000000}"/>
    <cellStyle name="Separador de milhares 2 3 9" xfId="101" xr:uid="{00000000-0005-0000-0000-000013000000}"/>
    <cellStyle name="Separador de milhares 3" xfId="3" xr:uid="{00000000-0005-0000-0000-000019000000}"/>
    <cellStyle name="Título 5" xfId="4" xr:uid="{00000000-0005-0000-0000-00001A000000}"/>
    <cellStyle name="Vírgula 2" xfId="44" xr:uid="{00000000-0005-0000-0000-000059000000}"/>
    <cellStyle name="Vírgula 2 2" xfId="137" xr:uid="{00000000-0005-0000-0000-000059000000}"/>
    <cellStyle name="Vírgula 3" xfId="63" xr:uid="{00000000-0005-0000-0000-00006C000000}"/>
    <cellStyle name="Vírgula 3 2" xfId="156" xr:uid="{00000000-0005-0000-0000-00006C000000}"/>
    <cellStyle name="Vírgula 4" xfId="100" xr:uid="{00000000-0005-0000-0000-000091000000}"/>
    <cellStyle name="Vírgula 4 2" xfId="193" xr:uid="{00000000-0005-0000-0000-000091000000}"/>
  </cellStyles>
  <dxfs count="33">
    <dxf>
      <font>
        <b val="0"/>
        <i val="0"/>
        <color auto="1"/>
      </font>
      <fill>
        <patternFill patternType="solid">
          <fgColor auto="1"/>
          <bgColor rgb="FFFFFF00"/>
        </patternFill>
      </fill>
      <border>
        <vertical/>
        <horizontal/>
      </border>
    </dxf>
    <dxf>
      <font>
        <color auto="1"/>
      </font>
      <fill>
        <patternFill>
          <fgColor auto="1"/>
          <bgColor rgb="FFFFFF00"/>
        </patternFill>
      </fill>
    </dxf>
    <dxf>
      <font>
        <color auto="1"/>
      </font>
      <fill>
        <patternFill>
          <fgColor auto="1"/>
          <bgColor rgb="FFFFFF66"/>
        </patternFill>
      </fill>
    </dxf>
    <dxf>
      <font>
        <b val="0"/>
        <i val="0"/>
        <color auto="1"/>
      </font>
      <fill>
        <patternFill patternType="solid">
          <fgColor auto="1"/>
          <bgColor rgb="FFFFFF00"/>
        </patternFill>
      </fill>
      <border>
        <vertical/>
        <horizontal/>
      </border>
    </dxf>
    <dxf>
      <font>
        <color auto="1"/>
      </font>
      <fill>
        <patternFill>
          <fgColor auto="1"/>
          <bgColor rgb="FFFFFF00"/>
        </patternFill>
      </fill>
    </dxf>
    <dxf>
      <font>
        <color auto="1"/>
      </font>
      <fill>
        <patternFill>
          <fgColor auto="1"/>
          <bgColor rgb="FFFFFF66"/>
        </patternFill>
      </fill>
    </dxf>
    <dxf>
      <font>
        <b val="0"/>
        <i val="0"/>
        <color auto="1"/>
      </font>
      <fill>
        <patternFill patternType="solid">
          <fgColor auto="1"/>
          <bgColor rgb="FFFFFF00"/>
        </patternFill>
      </fill>
      <border>
        <vertical/>
        <horizontal/>
      </border>
    </dxf>
    <dxf>
      <font>
        <color auto="1"/>
      </font>
      <fill>
        <patternFill>
          <fgColor auto="1"/>
          <bgColor rgb="FFFFFF00"/>
        </patternFill>
      </fill>
    </dxf>
    <dxf>
      <font>
        <color auto="1"/>
      </font>
      <fill>
        <patternFill>
          <fgColor auto="1"/>
          <bgColor rgb="FFFFFF66"/>
        </patternFill>
      </fill>
    </dxf>
    <dxf>
      <font>
        <b val="0"/>
        <i val="0"/>
        <color auto="1"/>
      </font>
      <fill>
        <patternFill patternType="solid">
          <fgColor auto="1"/>
          <bgColor rgb="FFFFFF00"/>
        </patternFill>
      </fill>
      <border>
        <vertical/>
        <horizontal/>
      </border>
    </dxf>
    <dxf>
      <font>
        <color auto="1"/>
      </font>
      <fill>
        <patternFill>
          <fgColor auto="1"/>
          <bgColor rgb="FFFFFF00"/>
        </patternFill>
      </fill>
    </dxf>
    <dxf>
      <font>
        <color auto="1"/>
      </font>
      <fill>
        <patternFill>
          <fgColor auto="1"/>
          <bgColor rgb="FFFFFF66"/>
        </patternFill>
      </fill>
    </dxf>
    <dxf>
      <font>
        <b val="0"/>
        <i val="0"/>
        <color auto="1"/>
      </font>
      <fill>
        <patternFill patternType="solid">
          <fgColor auto="1"/>
          <bgColor rgb="FFFFFF00"/>
        </patternFill>
      </fill>
      <border>
        <vertical/>
        <horizontal/>
      </border>
    </dxf>
    <dxf>
      <font>
        <color auto="1"/>
      </font>
      <fill>
        <patternFill>
          <fgColor auto="1"/>
          <bgColor rgb="FFFFFF00"/>
        </patternFill>
      </fill>
    </dxf>
    <dxf>
      <font>
        <color auto="1"/>
      </font>
      <fill>
        <patternFill>
          <fgColor auto="1"/>
          <bgColor rgb="FFFFFF66"/>
        </patternFill>
      </fill>
    </dxf>
    <dxf>
      <font>
        <b val="0"/>
        <i val="0"/>
        <color auto="1"/>
      </font>
      <fill>
        <patternFill patternType="solid">
          <fgColor auto="1"/>
          <bgColor rgb="FFFFFF00"/>
        </patternFill>
      </fill>
      <border>
        <vertical/>
        <horizontal/>
      </border>
    </dxf>
    <dxf>
      <font>
        <color auto="1"/>
      </font>
      <fill>
        <patternFill>
          <fgColor auto="1"/>
          <bgColor rgb="FFFFFF00"/>
        </patternFill>
      </fill>
    </dxf>
    <dxf>
      <font>
        <color auto="1"/>
      </font>
      <fill>
        <patternFill>
          <fgColor auto="1"/>
          <bgColor rgb="FFFFFF66"/>
        </patternFill>
      </fill>
    </dxf>
    <dxf>
      <font>
        <b val="0"/>
        <i val="0"/>
        <color auto="1"/>
      </font>
      <fill>
        <patternFill patternType="solid">
          <fgColor auto="1"/>
          <bgColor rgb="FFFFFF00"/>
        </patternFill>
      </fill>
      <border>
        <vertical/>
        <horizontal/>
      </border>
    </dxf>
    <dxf>
      <font>
        <color auto="1"/>
      </font>
      <fill>
        <patternFill>
          <fgColor auto="1"/>
          <bgColor rgb="FFFFFF00"/>
        </patternFill>
      </fill>
    </dxf>
    <dxf>
      <font>
        <color auto="1"/>
      </font>
      <fill>
        <patternFill>
          <fgColor auto="1"/>
          <bgColor rgb="FFFFFF66"/>
        </patternFill>
      </fill>
    </dxf>
    <dxf>
      <font>
        <b val="0"/>
        <i val="0"/>
        <color auto="1"/>
      </font>
      <fill>
        <patternFill patternType="solid">
          <fgColor auto="1"/>
          <bgColor rgb="FFFFFF00"/>
        </patternFill>
      </fill>
      <border>
        <vertical/>
        <horizontal/>
      </border>
    </dxf>
    <dxf>
      <font>
        <color auto="1"/>
      </font>
      <fill>
        <patternFill>
          <fgColor auto="1"/>
          <bgColor rgb="FFFFFF00"/>
        </patternFill>
      </fill>
    </dxf>
    <dxf>
      <font>
        <color auto="1"/>
      </font>
      <fill>
        <patternFill>
          <fgColor auto="1"/>
          <bgColor rgb="FFFFFF66"/>
        </patternFill>
      </fill>
    </dxf>
    <dxf>
      <font>
        <b val="0"/>
        <i val="0"/>
        <color auto="1"/>
      </font>
      <fill>
        <patternFill patternType="solid">
          <fgColor auto="1"/>
          <bgColor rgb="FFFFFF00"/>
        </patternFill>
      </fill>
      <border>
        <vertical/>
        <horizontal/>
      </border>
    </dxf>
    <dxf>
      <font>
        <color auto="1"/>
      </font>
      <fill>
        <patternFill>
          <fgColor auto="1"/>
          <bgColor rgb="FFFFFF00"/>
        </patternFill>
      </fill>
    </dxf>
    <dxf>
      <font>
        <color auto="1"/>
      </font>
      <fill>
        <patternFill>
          <fgColor auto="1"/>
          <bgColor rgb="FFFFFF66"/>
        </patternFill>
      </fill>
    </dxf>
    <dxf>
      <font>
        <b val="0"/>
        <i val="0"/>
        <color auto="1"/>
      </font>
      <fill>
        <patternFill patternType="solid">
          <fgColor auto="1"/>
          <bgColor rgb="FFFFFF00"/>
        </patternFill>
      </fill>
      <border>
        <vertical/>
        <horizontal/>
      </border>
    </dxf>
    <dxf>
      <font>
        <color auto="1"/>
      </font>
      <fill>
        <patternFill>
          <fgColor auto="1"/>
          <bgColor rgb="FFFFFF00"/>
        </patternFill>
      </fill>
    </dxf>
    <dxf>
      <font>
        <color auto="1"/>
      </font>
      <fill>
        <patternFill>
          <fgColor auto="1"/>
          <bgColor rgb="FFFFFF66"/>
        </patternFill>
      </fill>
    </dxf>
    <dxf>
      <font>
        <b val="0"/>
        <i val="0"/>
        <color auto="1"/>
      </font>
      <fill>
        <patternFill patternType="solid">
          <fgColor auto="1"/>
          <bgColor rgb="FFFFFF00"/>
        </patternFill>
      </fill>
      <border>
        <vertical/>
        <horizontal/>
      </border>
    </dxf>
    <dxf>
      <font>
        <color auto="1"/>
      </font>
      <fill>
        <patternFill>
          <fgColor auto="1"/>
          <bgColor rgb="FFFFFF00"/>
        </patternFill>
      </fill>
    </dxf>
    <dxf>
      <font>
        <color auto="1"/>
      </font>
      <fill>
        <patternFill>
          <fgColor auto="1"/>
          <bgColor rgb="FFFFFF66"/>
        </patternFill>
      </fill>
    </dxf>
  </dxfs>
  <tableStyles count="0" defaultTableStyle="TableStyleMedium9" defaultPivotStyle="PivotStyleLight16"/>
  <colors>
    <mruColors>
      <color rgb="FFFFFFCC"/>
      <color rgb="FFFFFF99"/>
      <color rgb="FF95B3D7"/>
      <color rgb="FFFFFF66"/>
      <color rgb="FFCCFFFF"/>
      <color rgb="FFCC0000"/>
      <color rgb="FF66FF66"/>
      <color rgb="FFFF5050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38" Type="http://schemas.microsoft.com/office/2017/10/relationships/person" Target="persons/person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E10AB672-37A8-40BC-8E06-9F7D33B2D7AE}"/>
            </a:ext>
          </a:extLst>
        </xdr:cNvPr>
        <xdr:cNvSpPr>
          <a:spLocks noChangeArrowheads="1"/>
        </xdr:cNvSpPr>
      </xdr:nvSpPr>
      <xdr:spPr bwMode="auto">
        <a:xfrm>
          <a:off x="28289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D3939911-3A50-4A17-B6AF-9330B1C9B24C}"/>
            </a:ext>
          </a:extLst>
        </xdr:cNvPr>
        <xdr:cNvSpPr>
          <a:spLocks noChangeArrowheads="1"/>
        </xdr:cNvSpPr>
      </xdr:nvSpPr>
      <xdr:spPr bwMode="auto">
        <a:xfrm>
          <a:off x="28289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A5A97629-94DE-47B3-9E22-2448AD01C990}"/>
            </a:ext>
          </a:extLst>
        </xdr:cNvPr>
        <xdr:cNvSpPr>
          <a:spLocks noChangeArrowheads="1"/>
        </xdr:cNvSpPr>
      </xdr:nvSpPr>
      <xdr:spPr bwMode="auto">
        <a:xfrm>
          <a:off x="28289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E7D43E5C-FB33-4DF0-9B02-8AA060CBD2FE}"/>
            </a:ext>
          </a:extLst>
        </xdr:cNvPr>
        <xdr:cNvSpPr>
          <a:spLocks noChangeArrowheads="1"/>
        </xdr:cNvSpPr>
      </xdr:nvSpPr>
      <xdr:spPr bwMode="auto">
        <a:xfrm>
          <a:off x="28289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318D104A-0D09-49C4-AE32-D4D3E23B51F4}"/>
            </a:ext>
          </a:extLst>
        </xdr:cNvPr>
        <xdr:cNvSpPr>
          <a:spLocks noChangeArrowheads="1"/>
        </xdr:cNvSpPr>
      </xdr:nvSpPr>
      <xdr:spPr bwMode="auto">
        <a:xfrm>
          <a:off x="28289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FB6E4991-C495-4A43-A169-B94D5974F376}"/>
            </a:ext>
          </a:extLst>
        </xdr:cNvPr>
        <xdr:cNvSpPr>
          <a:spLocks noChangeArrowheads="1"/>
        </xdr:cNvSpPr>
      </xdr:nvSpPr>
      <xdr:spPr bwMode="auto">
        <a:xfrm>
          <a:off x="28289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C911B80F-590B-4247-B84B-B131B9FEF2E2}"/>
            </a:ext>
          </a:extLst>
        </xdr:cNvPr>
        <xdr:cNvSpPr>
          <a:spLocks noChangeArrowheads="1"/>
        </xdr:cNvSpPr>
      </xdr:nvSpPr>
      <xdr:spPr bwMode="auto">
        <a:xfrm>
          <a:off x="28289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9752728A-92E0-4B97-B848-BED07703BEB9}"/>
            </a:ext>
          </a:extLst>
        </xdr:cNvPr>
        <xdr:cNvSpPr>
          <a:spLocks noChangeArrowheads="1"/>
        </xdr:cNvSpPr>
      </xdr:nvSpPr>
      <xdr:spPr bwMode="auto">
        <a:xfrm>
          <a:off x="28289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563339DF-79BF-4219-B8A9-AC32569B7F41}"/>
            </a:ext>
          </a:extLst>
        </xdr:cNvPr>
        <xdr:cNvSpPr>
          <a:spLocks noChangeArrowheads="1"/>
        </xdr:cNvSpPr>
      </xdr:nvSpPr>
      <xdr:spPr bwMode="auto">
        <a:xfrm>
          <a:off x="28289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87606D0A-55D5-4FE6-B774-D75C0A4CFBF4}"/>
            </a:ext>
          </a:extLst>
        </xdr:cNvPr>
        <xdr:cNvSpPr>
          <a:spLocks noChangeArrowheads="1"/>
        </xdr:cNvSpPr>
      </xdr:nvSpPr>
      <xdr:spPr bwMode="auto">
        <a:xfrm>
          <a:off x="28289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DBCA68C2-1158-4CA9-9CF1-93DAD326680B}"/>
            </a:ext>
          </a:extLst>
        </xdr:cNvPr>
        <xdr:cNvSpPr>
          <a:spLocks noChangeArrowheads="1"/>
        </xdr:cNvSpPr>
      </xdr:nvSpPr>
      <xdr:spPr bwMode="auto">
        <a:xfrm>
          <a:off x="28289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10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Relationship Id="rId4" Type="http://schemas.openxmlformats.org/officeDocument/2006/relationships/comments" Target="../comments11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Relationship Id="rId4" Type="http://schemas.openxmlformats.org/officeDocument/2006/relationships/comments" Target="../comments12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8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H16"/>
  <sheetViews>
    <sheetView zoomScale="85" zoomScaleNormal="85" workbookViewId="0">
      <selection activeCell="B13" sqref="B13:I13"/>
    </sheetView>
  </sheetViews>
  <sheetFormatPr defaultColWidth="9.7265625" defaultRowHeight="14.5" x14ac:dyDescent="0.35"/>
  <cols>
    <col min="1" max="1" width="8" style="1" customWidth="1"/>
    <col min="2" max="2" width="34.453125" style="1" customWidth="1"/>
    <col min="3" max="3" width="22.54296875" style="9" customWidth="1"/>
    <col min="4" max="4" width="14.7265625" style="9" customWidth="1"/>
    <col min="5" max="5" width="10.26953125" style="9" customWidth="1"/>
    <col min="6" max="6" width="12.81640625" style="1" bestFit="1" customWidth="1"/>
    <col min="7" max="7" width="16.26953125" style="1" bestFit="1" customWidth="1"/>
    <col min="8" max="8" width="12.81640625" style="1" customWidth="1"/>
    <col min="9" max="9" width="15.7265625" style="14" bestFit="1" customWidth="1"/>
    <col min="10" max="17" width="13.26953125" style="5" customWidth="1"/>
    <col min="18" max="18" width="13.26953125" style="10" customWidth="1"/>
    <col min="19" max="19" width="12.54296875" style="4" customWidth="1"/>
    <col min="20" max="24" width="13.7265625" style="2" customWidth="1"/>
    <col min="25" max="25" width="13.81640625" style="2" customWidth="1"/>
    <col min="26" max="34" width="13.7265625" style="2" customWidth="1"/>
    <col min="35" max="16384" width="9.7265625" style="2"/>
  </cols>
  <sheetData>
    <row r="1" spans="1:34" ht="54" customHeight="1" x14ac:dyDescent="0.35">
      <c r="A1" s="81" t="s">
        <v>26</v>
      </c>
      <c r="B1" s="82"/>
      <c r="C1" s="83" t="s">
        <v>24</v>
      </c>
      <c r="D1" s="84"/>
      <c r="E1" s="84"/>
      <c r="F1" s="84"/>
      <c r="G1" s="84"/>
      <c r="H1" s="84"/>
      <c r="I1" s="85"/>
      <c r="J1" s="78" t="s">
        <v>25</v>
      </c>
      <c r="K1" s="79"/>
      <c r="L1" s="79"/>
      <c r="M1" s="79"/>
      <c r="N1" s="79"/>
      <c r="O1" s="79"/>
      <c r="P1" s="79"/>
      <c r="Q1" s="79"/>
      <c r="R1" s="79"/>
      <c r="S1" s="80"/>
      <c r="T1" s="89" t="s">
        <v>78</v>
      </c>
      <c r="U1" s="89" t="s">
        <v>22</v>
      </c>
      <c r="V1" s="89" t="s">
        <v>22</v>
      </c>
      <c r="W1" s="89" t="s">
        <v>22</v>
      </c>
      <c r="X1" s="89" t="s">
        <v>22</v>
      </c>
      <c r="Y1" s="89" t="s">
        <v>22</v>
      </c>
      <c r="Z1" s="89" t="s">
        <v>22</v>
      </c>
      <c r="AA1" s="89" t="s">
        <v>22</v>
      </c>
      <c r="AB1" s="89" t="s">
        <v>22</v>
      </c>
      <c r="AC1" s="89" t="s">
        <v>22</v>
      </c>
      <c r="AD1" s="89" t="s">
        <v>22</v>
      </c>
      <c r="AE1" s="89" t="s">
        <v>22</v>
      </c>
      <c r="AF1" s="89" t="s">
        <v>22</v>
      </c>
      <c r="AG1" s="89" t="s">
        <v>22</v>
      </c>
      <c r="AH1" s="89" t="s">
        <v>22</v>
      </c>
    </row>
    <row r="2" spans="1:34" ht="27" customHeight="1" x14ac:dyDescent="0.35">
      <c r="A2" s="83" t="s">
        <v>65</v>
      </c>
      <c r="B2" s="84"/>
      <c r="C2" s="84"/>
      <c r="D2" s="84"/>
      <c r="E2" s="84"/>
      <c r="F2" s="84"/>
      <c r="G2" s="84"/>
      <c r="H2" s="84"/>
      <c r="I2" s="85"/>
      <c r="J2" s="75" t="s">
        <v>59</v>
      </c>
      <c r="K2" s="76"/>
      <c r="L2" s="76"/>
      <c r="M2" s="76"/>
      <c r="N2" s="76"/>
      <c r="O2" s="76"/>
      <c r="P2" s="76"/>
      <c r="Q2" s="76"/>
      <c r="R2" s="76"/>
      <c r="S2" s="77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  <c r="AH2" s="89"/>
    </row>
    <row r="3" spans="1:34" s="3" customFormat="1" ht="58" x14ac:dyDescent="0.25">
      <c r="A3" s="11" t="s">
        <v>3</v>
      </c>
      <c r="B3" s="11" t="s">
        <v>14</v>
      </c>
      <c r="C3" s="11" t="s">
        <v>27</v>
      </c>
      <c r="D3" s="11" t="s">
        <v>29</v>
      </c>
      <c r="E3" s="11" t="s">
        <v>28</v>
      </c>
      <c r="F3" s="12" t="s">
        <v>12</v>
      </c>
      <c r="G3" s="12" t="s">
        <v>13</v>
      </c>
      <c r="H3" s="12" t="s">
        <v>18</v>
      </c>
      <c r="I3" s="13" t="s">
        <v>15</v>
      </c>
      <c r="J3" s="7" t="s">
        <v>4</v>
      </c>
      <c r="K3" s="57" t="s">
        <v>84</v>
      </c>
      <c r="L3" s="57" t="s">
        <v>85</v>
      </c>
      <c r="M3" s="57" t="s">
        <v>86</v>
      </c>
      <c r="N3" s="57" t="s">
        <v>87</v>
      </c>
      <c r="O3" s="57" t="s">
        <v>88</v>
      </c>
      <c r="P3" s="57" t="s">
        <v>89</v>
      </c>
      <c r="Q3" s="57" t="s">
        <v>90</v>
      </c>
      <c r="R3" s="58" t="s">
        <v>0</v>
      </c>
      <c r="S3" s="6" t="s">
        <v>2</v>
      </c>
      <c r="T3" s="50">
        <v>45639</v>
      </c>
      <c r="U3" s="15" t="s">
        <v>1</v>
      </c>
      <c r="V3" s="15" t="s">
        <v>1</v>
      </c>
      <c r="W3" s="15" t="s">
        <v>1</v>
      </c>
      <c r="X3" s="15" t="s">
        <v>1</v>
      </c>
      <c r="Y3" s="15" t="s">
        <v>1</v>
      </c>
      <c r="Z3" s="15" t="s">
        <v>1</v>
      </c>
      <c r="AA3" s="15" t="s">
        <v>1</v>
      </c>
      <c r="AB3" s="15" t="s">
        <v>1</v>
      </c>
      <c r="AC3" s="15" t="s">
        <v>1</v>
      </c>
      <c r="AD3" s="15" t="s">
        <v>1</v>
      </c>
      <c r="AE3" s="15" t="s">
        <v>1</v>
      </c>
      <c r="AF3" s="15" t="s">
        <v>1</v>
      </c>
      <c r="AG3" s="15" t="s">
        <v>1</v>
      </c>
      <c r="AH3" s="15" t="s">
        <v>1</v>
      </c>
    </row>
    <row r="4" spans="1:34" ht="30" customHeight="1" x14ac:dyDescent="0.35">
      <c r="A4" s="22">
        <v>1</v>
      </c>
      <c r="B4" s="29" t="s">
        <v>30</v>
      </c>
      <c r="C4" s="19" t="s">
        <v>31</v>
      </c>
      <c r="D4" s="19" t="s">
        <v>40</v>
      </c>
      <c r="E4" s="111" t="s">
        <v>91</v>
      </c>
      <c r="F4" s="19" t="s">
        <v>50</v>
      </c>
      <c r="G4" s="19" t="s">
        <v>51</v>
      </c>
      <c r="H4" s="19" t="s">
        <v>57</v>
      </c>
      <c r="I4" s="17">
        <v>4015</v>
      </c>
      <c r="J4" s="25">
        <f>8</f>
        <v>8</v>
      </c>
      <c r="K4" s="59">
        <f>IF(SUM(T4:AK4)&gt;J4+M4,J4,SUM(T4:AK4))</f>
        <v>74</v>
      </c>
      <c r="L4" s="60">
        <f>(SUM(T4:AK4))</f>
        <v>74</v>
      </c>
      <c r="M4" s="61">
        <v>66</v>
      </c>
      <c r="N4" s="62">
        <f>ROUND(IF(J4*0.25-0.5&lt;0,0,J4*0.25-0.5),0)-Q4-O4</f>
        <v>2</v>
      </c>
      <c r="O4" s="61"/>
      <c r="P4" s="61"/>
      <c r="Q4" s="61"/>
      <c r="R4" s="63">
        <f>J4-(SUM(T4:AC4))+M4</f>
        <v>0</v>
      </c>
      <c r="S4" s="24" t="str">
        <f t="shared" ref="S4:S9" si="0">IF(R4&lt;0,"ATENÇÃO","OK")</f>
        <v>OK</v>
      </c>
      <c r="T4" s="26">
        <v>74</v>
      </c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</row>
    <row r="5" spans="1:34" ht="30" customHeight="1" x14ac:dyDescent="0.35">
      <c r="A5" s="23">
        <v>2</v>
      </c>
      <c r="B5" s="30" t="s">
        <v>69</v>
      </c>
      <c r="C5" s="18" t="s">
        <v>32</v>
      </c>
      <c r="D5" s="18" t="s">
        <v>41</v>
      </c>
      <c r="E5" s="18" t="s">
        <v>42</v>
      </c>
      <c r="F5" s="18" t="s">
        <v>52</v>
      </c>
      <c r="G5" s="18" t="s">
        <v>53</v>
      </c>
      <c r="H5" s="18" t="s">
        <v>58</v>
      </c>
      <c r="I5" s="16">
        <v>2028</v>
      </c>
      <c r="J5" s="25">
        <f>0</f>
        <v>0</v>
      </c>
      <c r="K5" s="59">
        <f t="shared" ref="K5:K9" si="1">IF(SUM(T5:AK5)&gt;J5+M5,J5,SUM(T5:AK5))</f>
        <v>0</v>
      </c>
      <c r="L5" s="60">
        <f t="shared" ref="L5:L9" si="2">(SUM(T5:AK5))</f>
        <v>0</v>
      </c>
      <c r="M5" s="61"/>
      <c r="N5" s="62">
        <f t="shared" ref="N5:N9" si="3">ROUND(IF(J5*0.25-0.5&lt;0,0,J5*0.25-0.5),0)-Q5-O5</f>
        <v>0</v>
      </c>
      <c r="O5" s="61"/>
      <c r="P5" s="61"/>
      <c r="Q5" s="61"/>
      <c r="R5" s="63">
        <f t="shared" ref="R5:R9" si="4">J5-(SUM(T5:AC5))+M5</f>
        <v>0</v>
      </c>
      <c r="S5" s="24" t="str">
        <f t="shared" si="0"/>
        <v>OK</v>
      </c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</row>
    <row r="6" spans="1:34" ht="30" customHeight="1" x14ac:dyDescent="0.35">
      <c r="A6" s="22">
        <v>3</v>
      </c>
      <c r="B6" s="29" t="s">
        <v>30</v>
      </c>
      <c r="C6" s="19" t="s">
        <v>33</v>
      </c>
      <c r="D6" s="27" t="s">
        <v>43</v>
      </c>
      <c r="E6" s="27" t="s">
        <v>44</v>
      </c>
      <c r="F6" s="27" t="s">
        <v>17</v>
      </c>
      <c r="G6" s="27" t="s">
        <v>54</v>
      </c>
      <c r="H6" s="27" t="s">
        <v>19</v>
      </c>
      <c r="I6" s="17">
        <v>4508.46</v>
      </c>
      <c r="J6" s="25">
        <v>16</v>
      </c>
      <c r="K6" s="59">
        <f t="shared" si="1"/>
        <v>0</v>
      </c>
      <c r="L6" s="60">
        <f t="shared" si="2"/>
        <v>0</v>
      </c>
      <c r="M6" s="61"/>
      <c r="N6" s="62">
        <f t="shared" si="3"/>
        <v>4</v>
      </c>
      <c r="O6" s="61"/>
      <c r="P6" s="61"/>
      <c r="Q6" s="61"/>
      <c r="R6" s="63">
        <f t="shared" si="4"/>
        <v>16</v>
      </c>
      <c r="S6" s="24" t="str">
        <f t="shared" si="0"/>
        <v>OK</v>
      </c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</row>
    <row r="7" spans="1:34" ht="30" customHeight="1" x14ac:dyDescent="0.35">
      <c r="A7" s="23">
        <v>4</v>
      </c>
      <c r="B7" s="30" t="s">
        <v>34</v>
      </c>
      <c r="C7" s="18" t="s">
        <v>35</v>
      </c>
      <c r="D7" s="18" t="s">
        <v>45</v>
      </c>
      <c r="E7" s="18" t="s">
        <v>46</v>
      </c>
      <c r="F7" s="18" t="s">
        <v>23</v>
      </c>
      <c r="G7" s="18" t="s">
        <v>55</v>
      </c>
      <c r="H7" s="18" t="s">
        <v>19</v>
      </c>
      <c r="I7" s="16">
        <v>1500</v>
      </c>
      <c r="J7" s="25">
        <v>20</v>
      </c>
      <c r="K7" s="59">
        <f t="shared" si="1"/>
        <v>0</v>
      </c>
      <c r="L7" s="60">
        <f t="shared" si="2"/>
        <v>0</v>
      </c>
      <c r="M7" s="61"/>
      <c r="N7" s="62">
        <f t="shared" si="3"/>
        <v>5</v>
      </c>
      <c r="O7" s="61"/>
      <c r="P7" s="61"/>
      <c r="Q7" s="61"/>
      <c r="R7" s="63">
        <f t="shared" si="4"/>
        <v>20</v>
      </c>
      <c r="S7" s="24" t="str">
        <f t="shared" si="0"/>
        <v>OK</v>
      </c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</row>
    <row r="8" spans="1:34" ht="30" customHeight="1" x14ac:dyDescent="0.35">
      <c r="A8" s="31">
        <v>5</v>
      </c>
      <c r="B8" s="29" t="s">
        <v>36</v>
      </c>
      <c r="C8" s="19" t="s">
        <v>37</v>
      </c>
      <c r="D8" s="19" t="s">
        <v>47</v>
      </c>
      <c r="E8" s="19" t="s">
        <v>47</v>
      </c>
      <c r="F8" s="19" t="s">
        <v>17</v>
      </c>
      <c r="G8" s="19" t="s">
        <v>20</v>
      </c>
      <c r="H8" s="19" t="s">
        <v>19</v>
      </c>
      <c r="I8" s="17">
        <v>6305</v>
      </c>
      <c r="J8" s="25">
        <v>0</v>
      </c>
      <c r="K8" s="59">
        <f t="shared" si="1"/>
        <v>0</v>
      </c>
      <c r="L8" s="60">
        <f t="shared" si="2"/>
        <v>0</v>
      </c>
      <c r="M8" s="61"/>
      <c r="N8" s="62">
        <f t="shared" si="3"/>
        <v>0</v>
      </c>
      <c r="O8" s="61"/>
      <c r="P8" s="61"/>
      <c r="Q8" s="61"/>
      <c r="R8" s="63">
        <f t="shared" si="4"/>
        <v>0</v>
      </c>
      <c r="S8" s="24" t="str">
        <f t="shared" si="0"/>
        <v>OK</v>
      </c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</row>
    <row r="9" spans="1:34" ht="30" customHeight="1" x14ac:dyDescent="0.35">
      <c r="A9" s="21">
        <v>6</v>
      </c>
      <c r="B9" s="30" t="s">
        <v>38</v>
      </c>
      <c r="C9" s="18" t="s">
        <v>39</v>
      </c>
      <c r="D9" s="28" t="s">
        <v>48</v>
      </c>
      <c r="E9" s="28" t="s">
        <v>49</v>
      </c>
      <c r="F9" s="18" t="s">
        <v>21</v>
      </c>
      <c r="G9" s="18" t="s">
        <v>56</v>
      </c>
      <c r="H9" s="28" t="s">
        <v>19</v>
      </c>
      <c r="I9" s="16">
        <v>9000</v>
      </c>
      <c r="J9" s="25">
        <v>1</v>
      </c>
      <c r="K9" s="59">
        <f t="shared" si="1"/>
        <v>0</v>
      </c>
      <c r="L9" s="60">
        <f t="shared" si="2"/>
        <v>0</v>
      </c>
      <c r="M9" s="61"/>
      <c r="N9" s="62">
        <f t="shared" si="3"/>
        <v>0</v>
      </c>
      <c r="O9" s="61"/>
      <c r="P9" s="61"/>
      <c r="Q9" s="61"/>
      <c r="R9" s="63">
        <f t="shared" si="4"/>
        <v>1</v>
      </c>
      <c r="S9" s="24" t="str">
        <f t="shared" si="0"/>
        <v>OK</v>
      </c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</row>
    <row r="10" spans="1:34" x14ac:dyDescent="0.35">
      <c r="J10" s="64">
        <f>SUMPRODUCT($I$4:$I$9,J4:J9)</f>
        <v>143255.35999999999</v>
      </c>
      <c r="K10" s="64">
        <f t="shared" ref="K10:L10" si="5">SUMPRODUCT($I$4:$I$9,K4:K9)</f>
        <v>297110</v>
      </c>
      <c r="L10" s="64">
        <f t="shared" si="5"/>
        <v>297110</v>
      </c>
      <c r="R10" s="5">
        <f>SUM(R4:R9)</f>
        <v>37</v>
      </c>
      <c r="T10" s="20">
        <f t="shared" ref="T10:AH10" si="6">SUMPRODUCT($I$4:$I$9,T4:T9)</f>
        <v>297110</v>
      </c>
      <c r="U10" s="20">
        <f t="shared" si="6"/>
        <v>0</v>
      </c>
      <c r="V10" s="20">
        <f t="shared" si="6"/>
        <v>0</v>
      </c>
      <c r="W10" s="20">
        <f t="shared" si="6"/>
        <v>0</v>
      </c>
      <c r="X10" s="20">
        <f t="shared" si="6"/>
        <v>0</v>
      </c>
      <c r="Y10" s="20">
        <f t="shared" si="6"/>
        <v>0</v>
      </c>
      <c r="Z10" s="20">
        <f t="shared" si="6"/>
        <v>0</v>
      </c>
      <c r="AA10" s="20">
        <f t="shared" si="6"/>
        <v>0</v>
      </c>
      <c r="AB10" s="20">
        <f t="shared" si="6"/>
        <v>0</v>
      </c>
      <c r="AC10" s="20">
        <f t="shared" si="6"/>
        <v>0</v>
      </c>
      <c r="AD10" s="20">
        <f t="shared" si="6"/>
        <v>0</v>
      </c>
      <c r="AE10" s="20">
        <f t="shared" si="6"/>
        <v>0</v>
      </c>
      <c r="AF10" s="20">
        <f t="shared" si="6"/>
        <v>0</v>
      </c>
      <c r="AG10" s="20">
        <f t="shared" si="6"/>
        <v>0</v>
      </c>
      <c r="AH10" s="20">
        <f t="shared" si="6"/>
        <v>0</v>
      </c>
    </row>
    <row r="11" spans="1:34" x14ac:dyDescent="0.35">
      <c r="J11" s="5">
        <f>SUM(J4:J9)</f>
        <v>45</v>
      </c>
    </row>
    <row r="13" spans="1:34" x14ac:dyDescent="0.35">
      <c r="B13" s="86" t="s">
        <v>60</v>
      </c>
      <c r="C13" s="87"/>
      <c r="D13" s="87"/>
      <c r="E13" s="87"/>
      <c r="F13" s="87"/>
      <c r="G13" s="87"/>
      <c r="H13" s="87"/>
      <c r="I13" s="88"/>
    </row>
    <row r="14" spans="1:34" x14ac:dyDescent="0.35">
      <c r="B14" s="72" t="s">
        <v>63</v>
      </c>
      <c r="C14" s="73"/>
      <c r="D14" s="73"/>
      <c r="E14" s="73"/>
      <c r="F14" s="73"/>
      <c r="G14" s="73"/>
      <c r="H14" s="73"/>
      <c r="I14" s="74"/>
    </row>
    <row r="15" spans="1:34" x14ac:dyDescent="0.35">
      <c r="B15" s="72" t="s">
        <v>62</v>
      </c>
      <c r="C15" s="73"/>
      <c r="D15" s="73"/>
      <c r="E15" s="73"/>
      <c r="F15" s="73"/>
      <c r="G15" s="73"/>
      <c r="H15" s="73"/>
      <c r="I15" s="74"/>
    </row>
    <row r="16" spans="1:34" x14ac:dyDescent="0.35">
      <c r="B16" s="69" t="s">
        <v>61</v>
      </c>
      <c r="C16" s="70"/>
      <c r="D16" s="70"/>
      <c r="E16" s="70"/>
      <c r="F16" s="70"/>
      <c r="G16" s="70"/>
      <c r="H16" s="70"/>
      <c r="I16" s="71"/>
    </row>
  </sheetData>
  <mergeCells count="24">
    <mergeCell ref="AH1:AH2"/>
    <mergeCell ref="AG1:AG2"/>
    <mergeCell ref="AE1:AE2"/>
    <mergeCell ref="AF1:AF2"/>
    <mergeCell ref="Z1:Z2"/>
    <mergeCell ref="AA1:AA2"/>
    <mergeCell ref="AB1:AB2"/>
    <mergeCell ref="AC1:AC2"/>
    <mergeCell ref="AD1:AD2"/>
    <mergeCell ref="Y1:Y2"/>
    <mergeCell ref="V1:V2"/>
    <mergeCell ref="W1:W2"/>
    <mergeCell ref="X1:X2"/>
    <mergeCell ref="T1:T2"/>
    <mergeCell ref="U1:U2"/>
    <mergeCell ref="B16:I16"/>
    <mergeCell ref="B14:I14"/>
    <mergeCell ref="J2:S2"/>
    <mergeCell ref="J1:S1"/>
    <mergeCell ref="A1:B1"/>
    <mergeCell ref="C1:I1"/>
    <mergeCell ref="A2:I2"/>
    <mergeCell ref="B15:I15"/>
    <mergeCell ref="B13:I13"/>
  </mergeCells>
  <conditionalFormatting sqref="T4:AH9">
    <cfRule type="cellIs" dxfId="32" priority="1" operator="greaterThan">
      <formula>0</formula>
    </cfRule>
    <cfRule type="cellIs" dxfId="31" priority="2" operator="greaterThan">
      <formula>0</formula>
    </cfRule>
    <cfRule type="cellIs" dxfId="30" priority="3" operator="greaterThan">
      <formula>1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6056EC-29E1-452A-B418-6F387EDA803E}">
  <dimension ref="A1:AH16"/>
  <sheetViews>
    <sheetView zoomScale="80" zoomScaleNormal="80" workbookViewId="0">
      <selection activeCell="E4" sqref="E4"/>
    </sheetView>
  </sheetViews>
  <sheetFormatPr defaultColWidth="9.7265625" defaultRowHeight="14.5" x14ac:dyDescent="0.35"/>
  <cols>
    <col min="1" max="1" width="8" style="1" customWidth="1"/>
    <col min="2" max="2" width="34.453125" style="1" customWidth="1"/>
    <col min="3" max="3" width="22.54296875" style="9" customWidth="1"/>
    <col min="4" max="4" width="14.7265625" style="9" customWidth="1"/>
    <col min="5" max="5" width="10.26953125" style="9" customWidth="1"/>
    <col min="6" max="6" width="12.81640625" style="1" bestFit="1" customWidth="1"/>
    <col min="7" max="7" width="16.26953125" style="1" bestFit="1" customWidth="1"/>
    <col min="8" max="8" width="12.81640625" style="1" customWidth="1"/>
    <col min="9" max="9" width="15.7265625" style="14" bestFit="1" customWidth="1"/>
    <col min="10" max="17" width="13.26953125" style="5" customWidth="1"/>
    <col min="18" max="18" width="13.26953125" style="10" customWidth="1"/>
    <col min="19" max="19" width="12.54296875" style="4" customWidth="1"/>
    <col min="20" max="24" width="13.7265625" style="2" customWidth="1"/>
    <col min="25" max="25" width="13.81640625" style="2" customWidth="1"/>
    <col min="26" max="34" width="13.7265625" style="2" customWidth="1"/>
    <col min="35" max="16384" width="9.7265625" style="2"/>
  </cols>
  <sheetData>
    <row r="1" spans="1:34" ht="54" customHeight="1" x14ac:dyDescent="0.35">
      <c r="A1" s="81" t="s">
        <v>26</v>
      </c>
      <c r="B1" s="82"/>
      <c r="C1" s="83" t="s">
        <v>24</v>
      </c>
      <c r="D1" s="84"/>
      <c r="E1" s="84"/>
      <c r="F1" s="84"/>
      <c r="G1" s="84"/>
      <c r="H1" s="84"/>
      <c r="I1" s="85"/>
      <c r="J1" s="78" t="s">
        <v>25</v>
      </c>
      <c r="K1" s="79"/>
      <c r="L1" s="79"/>
      <c r="M1" s="79"/>
      <c r="N1" s="79"/>
      <c r="O1" s="79"/>
      <c r="P1" s="79"/>
      <c r="Q1" s="79"/>
      <c r="R1" s="79"/>
      <c r="S1" s="80"/>
      <c r="T1" s="89" t="s">
        <v>22</v>
      </c>
      <c r="U1" s="89" t="s">
        <v>22</v>
      </c>
      <c r="V1" s="89" t="s">
        <v>22</v>
      </c>
      <c r="W1" s="89" t="s">
        <v>22</v>
      </c>
      <c r="X1" s="89" t="s">
        <v>22</v>
      </c>
      <c r="Y1" s="89" t="s">
        <v>22</v>
      </c>
      <c r="Z1" s="89" t="s">
        <v>22</v>
      </c>
      <c r="AA1" s="89" t="s">
        <v>22</v>
      </c>
      <c r="AB1" s="89" t="s">
        <v>22</v>
      </c>
      <c r="AC1" s="89" t="s">
        <v>22</v>
      </c>
      <c r="AD1" s="89" t="s">
        <v>22</v>
      </c>
      <c r="AE1" s="89" t="s">
        <v>22</v>
      </c>
      <c r="AF1" s="89" t="s">
        <v>22</v>
      </c>
      <c r="AG1" s="89" t="s">
        <v>22</v>
      </c>
      <c r="AH1" s="89" t="s">
        <v>22</v>
      </c>
    </row>
    <row r="2" spans="1:34" ht="27" customHeight="1" x14ac:dyDescent="0.35">
      <c r="A2" s="83" t="s">
        <v>74</v>
      </c>
      <c r="B2" s="84"/>
      <c r="C2" s="84"/>
      <c r="D2" s="84"/>
      <c r="E2" s="84"/>
      <c r="F2" s="84"/>
      <c r="G2" s="84"/>
      <c r="H2" s="84"/>
      <c r="I2" s="85"/>
      <c r="J2" s="75" t="s">
        <v>59</v>
      </c>
      <c r="K2" s="76"/>
      <c r="L2" s="76"/>
      <c r="M2" s="76"/>
      <c r="N2" s="76"/>
      <c r="O2" s="76"/>
      <c r="P2" s="76"/>
      <c r="Q2" s="76"/>
      <c r="R2" s="76"/>
      <c r="S2" s="77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  <c r="AH2" s="89"/>
    </row>
    <row r="3" spans="1:34" s="3" customFormat="1" ht="58" x14ac:dyDescent="0.25">
      <c r="A3" s="11" t="s">
        <v>3</v>
      </c>
      <c r="B3" s="11" t="s">
        <v>14</v>
      </c>
      <c r="C3" s="11" t="s">
        <v>27</v>
      </c>
      <c r="D3" s="11" t="s">
        <v>29</v>
      </c>
      <c r="E3" s="11" t="s">
        <v>28</v>
      </c>
      <c r="F3" s="12" t="s">
        <v>12</v>
      </c>
      <c r="G3" s="12" t="s">
        <v>13</v>
      </c>
      <c r="H3" s="12" t="s">
        <v>18</v>
      </c>
      <c r="I3" s="13" t="s">
        <v>15</v>
      </c>
      <c r="J3" s="7" t="s">
        <v>4</v>
      </c>
      <c r="K3" s="57" t="s">
        <v>84</v>
      </c>
      <c r="L3" s="57" t="s">
        <v>85</v>
      </c>
      <c r="M3" s="57" t="s">
        <v>86</v>
      </c>
      <c r="N3" s="57" t="s">
        <v>87</v>
      </c>
      <c r="O3" s="57" t="s">
        <v>88</v>
      </c>
      <c r="P3" s="57" t="s">
        <v>89</v>
      </c>
      <c r="Q3" s="57" t="s">
        <v>90</v>
      </c>
      <c r="R3" s="58" t="s">
        <v>0</v>
      </c>
      <c r="S3" s="6" t="s">
        <v>2</v>
      </c>
      <c r="T3" s="15" t="s">
        <v>1</v>
      </c>
      <c r="U3" s="15" t="s">
        <v>1</v>
      </c>
      <c r="V3" s="15" t="s">
        <v>1</v>
      </c>
      <c r="W3" s="15" t="s">
        <v>1</v>
      </c>
      <c r="X3" s="15" t="s">
        <v>1</v>
      </c>
      <c r="Y3" s="15" t="s">
        <v>1</v>
      </c>
      <c r="Z3" s="15" t="s">
        <v>1</v>
      </c>
      <c r="AA3" s="15" t="s">
        <v>1</v>
      </c>
      <c r="AB3" s="15" t="s">
        <v>1</v>
      </c>
      <c r="AC3" s="15" t="s">
        <v>1</v>
      </c>
      <c r="AD3" s="15" t="s">
        <v>1</v>
      </c>
      <c r="AE3" s="15" t="s">
        <v>1</v>
      </c>
      <c r="AF3" s="15" t="s">
        <v>1</v>
      </c>
      <c r="AG3" s="15" t="s">
        <v>1</v>
      </c>
      <c r="AH3" s="15" t="s">
        <v>1</v>
      </c>
    </row>
    <row r="4" spans="1:34" ht="30" customHeight="1" x14ac:dyDescent="0.35">
      <c r="A4" s="22">
        <v>1</v>
      </c>
      <c r="B4" s="29" t="s">
        <v>30</v>
      </c>
      <c r="C4" s="19" t="s">
        <v>31</v>
      </c>
      <c r="D4" s="19" t="s">
        <v>40</v>
      </c>
      <c r="E4" s="111" t="s">
        <v>91</v>
      </c>
      <c r="F4" s="19" t="s">
        <v>50</v>
      </c>
      <c r="G4" s="19" t="s">
        <v>51</v>
      </c>
      <c r="H4" s="19" t="s">
        <v>57</v>
      </c>
      <c r="I4" s="17">
        <v>4015</v>
      </c>
      <c r="J4" s="25">
        <v>2</v>
      </c>
      <c r="K4" s="59">
        <f>IF(SUM(T4:AK4)&gt;J4+M4,J4,SUM(T4:AK4))</f>
        <v>0</v>
      </c>
      <c r="L4" s="60">
        <f>(SUM(T4:AK4))</f>
        <v>0</v>
      </c>
      <c r="M4" s="61"/>
      <c r="N4" s="62">
        <f>ROUND(IF(J4*0.25-0.5&lt;0,0,J4*0.25-0.5),0)-Q4-O4</f>
        <v>0</v>
      </c>
      <c r="O4" s="61"/>
      <c r="P4" s="61"/>
      <c r="Q4" s="61"/>
      <c r="R4" s="63">
        <f>J4-(SUM(T4:AC4))+M4</f>
        <v>2</v>
      </c>
      <c r="S4" s="24" t="str">
        <f t="shared" ref="S4:S9" si="0">IF(R4&lt;0,"ATENÇÃO","OK")</f>
        <v>OK</v>
      </c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</row>
    <row r="5" spans="1:34" ht="30" customHeight="1" x14ac:dyDescent="0.35">
      <c r="A5" s="23">
        <v>2</v>
      </c>
      <c r="B5" s="30" t="s">
        <v>69</v>
      </c>
      <c r="C5" s="18" t="s">
        <v>32</v>
      </c>
      <c r="D5" s="18" t="s">
        <v>41</v>
      </c>
      <c r="E5" s="18" t="s">
        <v>42</v>
      </c>
      <c r="F5" s="18" t="s">
        <v>52</v>
      </c>
      <c r="G5" s="18" t="s">
        <v>53</v>
      </c>
      <c r="H5" s="18" t="s">
        <v>58</v>
      </c>
      <c r="I5" s="16">
        <v>2028</v>
      </c>
      <c r="J5" s="25">
        <v>2</v>
      </c>
      <c r="K5" s="59">
        <f t="shared" ref="K5:K9" si="1">IF(SUM(T5:AK5)&gt;J5+M5,J5,SUM(T5:AK5))</f>
        <v>0</v>
      </c>
      <c r="L5" s="60">
        <f t="shared" ref="L5:L9" si="2">(SUM(T5:AK5))</f>
        <v>0</v>
      </c>
      <c r="M5" s="61"/>
      <c r="N5" s="62">
        <f t="shared" ref="N5:N9" si="3">ROUND(IF(J5*0.25-0.5&lt;0,0,J5*0.25-0.5),0)-Q5-O5</f>
        <v>0</v>
      </c>
      <c r="O5" s="61"/>
      <c r="P5" s="61"/>
      <c r="Q5" s="61"/>
      <c r="R5" s="63">
        <f t="shared" ref="R5:R9" si="4">J5-(SUM(T5:AC5))+M5</f>
        <v>2</v>
      </c>
      <c r="S5" s="24" t="str">
        <f t="shared" si="0"/>
        <v>OK</v>
      </c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</row>
    <row r="6" spans="1:34" ht="30" customHeight="1" x14ac:dyDescent="0.35">
      <c r="A6" s="22">
        <v>3</v>
      </c>
      <c r="B6" s="29" t="s">
        <v>30</v>
      </c>
      <c r="C6" s="19" t="s">
        <v>33</v>
      </c>
      <c r="D6" s="27" t="s">
        <v>43</v>
      </c>
      <c r="E6" s="27" t="s">
        <v>44</v>
      </c>
      <c r="F6" s="27" t="s">
        <v>17</v>
      </c>
      <c r="G6" s="27" t="s">
        <v>54</v>
      </c>
      <c r="H6" s="27" t="s">
        <v>19</v>
      </c>
      <c r="I6" s="17">
        <v>4508.46</v>
      </c>
      <c r="J6" s="25">
        <v>2</v>
      </c>
      <c r="K6" s="59">
        <f t="shared" si="1"/>
        <v>0</v>
      </c>
      <c r="L6" s="60">
        <f t="shared" si="2"/>
        <v>0</v>
      </c>
      <c r="M6" s="61"/>
      <c r="N6" s="62">
        <f t="shared" si="3"/>
        <v>0</v>
      </c>
      <c r="O6" s="61"/>
      <c r="P6" s="61"/>
      <c r="Q6" s="61"/>
      <c r="R6" s="63">
        <f t="shared" si="4"/>
        <v>2</v>
      </c>
      <c r="S6" s="24" t="str">
        <f t="shared" si="0"/>
        <v>OK</v>
      </c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</row>
    <row r="7" spans="1:34" ht="30" customHeight="1" x14ac:dyDescent="0.35">
      <c r="A7" s="23">
        <v>4</v>
      </c>
      <c r="B7" s="30" t="s">
        <v>34</v>
      </c>
      <c r="C7" s="18" t="s">
        <v>35</v>
      </c>
      <c r="D7" s="18" t="s">
        <v>45</v>
      </c>
      <c r="E7" s="18" t="s">
        <v>46</v>
      </c>
      <c r="F7" s="18" t="s">
        <v>23</v>
      </c>
      <c r="G7" s="18" t="s">
        <v>55</v>
      </c>
      <c r="H7" s="18" t="s">
        <v>19</v>
      </c>
      <c r="I7" s="16">
        <v>1500</v>
      </c>
      <c r="J7" s="25">
        <v>2</v>
      </c>
      <c r="K7" s="59">
        <f t="shared" si="1"/>
        <v>0</v>
      </c>
      <c r="L7" s="60">
        <f t="shared" si="2"/>
        <v>0</v>
      </c>
      <c r="M7" s="61"/>
      <c r="N7" s="62">
        <f t="shared" si="3"/>
        <v>0</v>
      </c>
      <c r="O7" s="61"/>
      <c r="P7" s="61"/>
      <c r="Q7" s="61"/>
      <c r="R7" s="63">
        <f t="shared" si="4"/>
        <v>2</v>
      </c>
      <c r="S7" s="24" t="str">
        <f t="shared" si="0"/>
        <v>OK</v>
      </c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</row>
    <row r="8" spans="1:34" ht="30" customHeight="1" x14ac:dyDescent="0.35">
      <c r="A8" s="31">
        <v>5</v>
      </c>
      <c r="B8" s="29" t="s">
        <v>36</v>
      </c>
      <c r="C8" s="19" t="s">
        <v>37</v>
      </c>
      <c r="D8" s="19" t="s">
        <v>47</v>
      </c>
      <c r="E8" s="19" t="s">
        <v>47</v>
      </c>
      <c r="F8" s="19" t="s">
        <v>17</v>
      </c>
      <c r="G8" s="19" t="s">
        <v>20</v>
      </c>
      <c r="H8" s="19" t="s">
        <v>19</v>
      </c>
      <c r="I8" s="17">
        <v>6305</v>
      </c>
      <c r="J8" s="25">
        <v>0</v>
      </c>
      <c r="K8" s="59">
        <f t="shared" si="1"/>
        <v>0</v>
      </c>
      <c r="L8" s="60">
        <f t="shared" si="2"/>
        <v>0</v>
      </c>
      <c r="M8" s="61"/>
      <c r="N8" s="62">
        <f t="shared" si="3"/>
        <v>0</v>
      </c>
      <c r="O8" s="61"/>
      <c r="P8" s="61"/>
      <c r="Q8" s="61"/>
      <c r="R8" s="63">
        <f t="shared" si="4"/>
        <v>0</v>
      </c>
      <c r="S8" s="24" t="str">
        <f t="shared" si="0"/>
        <v>OK</v>
      </c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</row>
    <row r="9" spans="1:34" ht="30" customHeight="1" x14ac:dyDescent="0.35">
      <c r="A9" s="21">
        <v>6</v>
      </c>
      <c r="B9" s="30" t="s">
        <v>38</v>
      </c>
      <c r="C9" s="18" t="s">
        <v>39</v>
      </c>
      <c r="D9" s="28" t="s">
        <v>48</v>
      </c>
      <c r="E9" s="28" t="s">
        <v>49</v>
      </c>
      <c r="F9" s="18" t="s">
        <v>21</v>
      </c>
      <c r="G9" s="18" t="s">
        <v>56</v>
      </c>
      <c r="H9" s="28" t="s">
        <v>19</v>
      </c>
      <c r="I9" s="16">
        <v>9000</v>
      </c>
      <c r="J9" s="25">
        <v>0</v>
      </c>
      <c r="K9" s="59">
        <f t="shared" si="1"/>
        <v>0</v>
      </c>
      <c r="L9" s="60">
        <f t="shared" si="2"/>
        <v>0</v>
      </c>
      <c r="M9" s="61"/>
      <c r="N9" s="62">
        <f t="shared" si="3"/>
        <v>0</v>
      </c>
      <c r="O9" s="61"/>
      <c r="P9" s="61"/>
      <c r="Q9" s="61"/>
      <c r="R9" s="63">
        <f t="shared" si="4"/>
        <v>0</v>
      </c>
      <c r="S9" s="24" t="str">
        <f t="shared" si="0"/>
        <v>OK</v>
      </c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</row>
    <row r="10" spans="1:34" x14ac:dyDescent="0.35">
      <c r="J10" s="64">
        <f>SUMPRODUCT($I$4:$I$9,J4:J9)</f>
        <v>24102.92</v>
      </c>
      <c r="K10" s="64">
        <f t="shared" ref="K10:L10" si="5">SUMPRODUCT($I$4:$I$9,K4:K9)</f>
        <v>0</v>
      </c>
      <c r="L10" s="64">
        <f t="shared" si="5"/>
        <v>0</v>
      </c>
      <c r="R10" s="5">
        <f>SUM(R4:R9)</f>
        <v>8</v>
      </c>
      <c r="T10" s="20">
        <f t="shared" ref="T10:AH10" si="6">SUMPRODUCT($I$4:$I$9,T4:T9)</f>
        <v>0</v>
      </c>
      <c r="U10" s="20">
        <f t="shared" si="6"/>
        <v>0</v>
      </c>
      <c r="V10" s="20">
        <f t="shared" si="6"/>
        <v>0</v>
      </c>
      <c r="W10" s="20">
        <f t="shared" si="6"/>
        <v>0</v>
      </c>
      <c r="X10" s="20">
        <f t="shared" si="6"/>
        <v>0</v>
      </c>
      <c r="Y10" s="20">
        <f t="shared" si="6"/>
        <v>0</v>
      </c>
      <c r="Z10" s="20">
        <f t="shared" si="6"/>
        <v>0</v>
      </c>
      <c r="AA10" s="20">
        <f t="shared" si="6"/>
        <v>0</v>
      </c>
      <c r="AB10" s="20">
        <f t="shared" si="6"/>
        <v>0</v>
      </c>
      <c r="AC10" s="20">
        <f t="shared" si="6"/>
        <v>0</v>
      </c>
      <c r="AD10" s="20">
        <f t="shared" si="6"/>
        <v>0</v>
      </c>
      <c r="AE10" s="20">
        <f t="shared" si="6"/>
        <v>0</v>
      </c>
      <c r="AF10" s="20">
        <f t="shared" si="6"/>
        <v>0</v>
      </c>
      <c r="AG10" s="20">
        <f t="shared" si="6"/>
        <v>0</v>
      </c>
      <c r="AH10" s="20">
        <f t="shared" si="6"/>
        <v>0</v>
      </c>
    </row>
    <row r="11" spans="1:34" x14ac:dyDescent="0.35">
      <c r="J11" s="5">
        <f>SUM(J4:J9)</f>
        <v>8</v>
      </c>
    </row>
    <row r="13" spans="1:34" x14ac:dyDescent="0.35">
      <c r="B13" s="86" t="s">
        <v>60</v>
      </c>
      <c r="C13" s="87"/>
      <c r="D13" s="87"/>
      <c r="E13" s="87"/>
      <c r="F13" s="87"/>
      <c r="G13" s="87"/>
      <c r="H13" s="87"/>
      <c r="I13" s="88"/>
    </row>
    <row r="14" spans="1:34" x14ac:dyDescent="0.35">
      <c r="B14" s="72" t="s">
        <v>63</v>
      </c>
      <c r="C14" s="73"/>
      <c r="D14" s="73"/>
      <c r="E14" s="73"/>
      <c r="F14" s="73"/>
      <c r="G14" s="73"/>
      <c r="H14" s="73"/>
      <c r="I14" s="74"/>
    </row>
    <row r="15" spans="1:34" x14ac:dyDescent="0.35">
      <c r="B15" s="72" t="s">
        <v>62</v>
      </c>
      <c r="C15" s="73"/>
      <c r="D15" s="73"/>
      <c r="E15" s="73"/>
      <c r="F15" s="73"/>
      <c r="G15" s="73"/>
      <c r="H15" s="73"/>
      <c r="I15" s="74"/>
    </row>
    <row r="16" spans="1:34" x14ac:dyDescent="0.35">
      <c r="B16" s="69" t="s">
        <v>61</v>
      </c>
      <c r="C16" s="70"/>
      <c r="D16" s="70"/>
      <c r="E16" s="70"/>
      <c r="F16" s="70"/>
      <c r="G16" s="70"/>
      <c r="H16" s="70"/>
      <c r="I16" s="71"/>
    </row>
  </sheetData>
  <mergeCells count="24">
    <mergeCell ref="B15:I15"/>
    <mergeCell ref="B16:I16"/>
    <mergeCell ref="AC1:AC2"/>
    <mergeCell ref="W1:W2"/>
    <mergeCell ref="X1:X2"/>
    <mergeCell ref="Y1:Y2"/>
    <mergeCell ref="Z1:Z2"/>
    <mergeCell ref="AA1:AA2"/>
    <mergeCell ref="AB1:AB2"/>
    <mergeCell ref="A1:B1"/>
    <mergeCell ref="C1:I1"/>
    <mergeCell ref="J1:S1"/>
    <mergeCell ref="T1:T2"/>
    <mergeCell ref="U1:U2"/>
    <mergeCell ref="AF1:AF2"/>
    <mergeCell ref="AG1:AG2"/>
    <mergeCell ref="AH1:AH2"/>
    <mergeCell ref="B13:I13"/>
    <mergeCell ref="B14:I14"/>
    <mergeCell ref="V1:V2"/>
    <mergeCell ref="A2:I2"/>
    <mergeCell ref="J2:S2"/>
    <mergeCell ref="AD1:AD2"/>
    <mergeCell ref="AE1:AE2"/>
  </mergeCells>
  <conditionalFormatting sqref="T4:AH9">
    <cfRule type="cellIs" dxfId="5" priority="1" operator="greaterThan">
      <formula>0</formula>
    </cfRule>
    <cfRule type="cellIs" dxfId="4" priority="2" operator="greaterThan">
      <formula>0</formula>
    </cfRule>
    <cfRule type="cellIs" dxfId="3" priority="3" operator="greaterThan">
      <formula>1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2236D5-4DD6-4681-94BC-500A25BF0A69}">
  <dimension ref="A1:AH16"/>
  <sheetViews>
    <sheetView zoomScale="80" zoomScaleNormal="80" workbookViewId="0">
      <selection activeCell="H18" sqref="H18"/>
    </sheetView>
  </sheetViews>
  <sheetFormatPr defaultColWidth="9.7265625" defaultRowHeight="14.5" x14ac:dyDescent="0.35"/>
  <cols>
    <col min="1" max="1" width="8" style="1" customWidth="1"/>
    <col min="2" max="2" width="34.453125" style="1" customWidth="1"/>
    <col min="3" max="3" width="22.54296875" style="9" customWidth="1"/>
    <col min="4" max="4" width="14.7265625" style="9" customWidth="1"/>
    <col min="5" max="5" width="10.26953125" style="9" customWidth="1"/>
    <col min="6" max="6" width="12.81640625" style="1" bestFit="1" customWidth="1"/>
    <col min="7" max="7" width="16.26953125" style="1" bestFit="1" customWidth="1"/>
    <col min="8" max="8" width="12.81640625" style="1" customWidth="1"/>
    <col min="9" max="9" width="15.7265625" style="14" bestFit="1" customWidth="1"/>
    <col min="10" max="10" width="15.81640625" style="5" customWidth="1"/>
    <col min="11" max="17" width="13.26953125" style="5" customWidth="1"/>
    <col min="18" max="18" width="13.26953125" style="10" customWidth="1"/>
    <col min="19" max="19" width="12.54296875" style="4" customWidth="1"/>
    <col min="20" max="24" width="13.7265625" style="2" customWidth="1"/>
    <col min="25" max="25" width="13.81640625" style="2" customWidth="1"/>
    <col min="26" max="34" width="13.7265625" style="2" customWidth="1"/>
    <col min="35" max="16384" width="9.7265625" style="2"/>
  </cols>
  <sheetData>
    <row r="1" spans="1:34" ht="54" customHeight="1" x14ac:dyDescent="0.35">
      <c r="A1" s="81" t="s">
        <v>26</v>
      </c>
      <c r="B1" s="82"/>
      <c r="C1" s="83" t="s">
        <v>24</v>
      </c>
      <c r="D1" s="84"/>
      <c r="E1" s="84"/>
      <c r="F1" s="84"/>
      <c r="G1" s="84"/>
      <c r="H1" s="84"/>
      <c r="I1" s="85"/>
      <c r="J1" s="78" t="s">
        <v>25</v>
      </c>
      <c r="K1" s="79"/>
      <c r="L1" s="79"/>
      <c r="M1" s="79"/>
      <c r="N1" s="79"/>
      <c r="O1" s="79"/>
      <c r="P1" s="79"/>
      <c r="Q1" s="79"/>
      <c r="R1" s="79"/>
      <c r="S1" s="80"/>
      <c r="T1" s="89" t="s">
        <v>22</v>
      </c>
      <c r="U1" s="89" t="s">
        <v>22</v>
      </c>
      <c r="V1" s="89" t="s">
        <v>22</v>
      </c>
      <c r="W1" s="89" t="s">
        <v>22</v>
      </c>
      <c r="X1" s="89" t="s">
        <v>22</v>
      </c>
      <c r="Y1" s="89" t="s">
        <v>22</v>
      </c>
      <c r="Z1" s="89" t="s">
        <v>22</v>
      </c>
      <c r="AA1" s="89" t="s">
        <v>22</v>
      </c>
      <c r="AB1" s="89" t="s">
        <v>22</v>
      </c>
      <c r="AC1" s="89" t="s">
        <v>22</v>
      </c>
      <c r="AD1" s="89" t="s">
        <v>22</v>
      </c>
      <c r="AE1" s="89" t="s">
        <v>22</v>
      </c>
      <c r="AF1" s="89" t="s">
        <v>22</v>
      </c>
      <c r="AG1" s="89" t="s">
        <v>22</v>
      </c>
      <c r="AH1" s="89" t="s">
        <v>22</v>
      </c>
    </row>
    <row r="2" spans="1:34" ht="27" customHeight="1" x14ac:dyDescent="0.35">
      <c r="A2" s="83" t="s">
        <v>75</v>
      </c>
      <c r="B2" s="84"/>
      <c r="C2" s="84"/>
      <c r="D2" s="84"/>
      <c r="E2" s="84"/>
      <c r="F2" s="84"/>
      <c r="G2" s="84"/>
      <c r="H2" s="84"/>
      <c r="I2" s="85"/>
      <c r="J2" s="75" t="s">
        <v>59</v>
      </c>
      <c r="K2" s="76"/>
      <c r="L2" s="76"/>
      <c r="M2" s="76"/>
      <c r="N2" s="76"/>
      <c r="O2" s="76"/>
      <c r="P2" s="76"/>
      <c r="Q2" s="76"/>
      <c r="R2" s="76"/>
      <c r="S2" s="77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  <c r="AH2" s="89"/>
    </row>
    <row r="3" spans="1:34" s="3" customFormat="1" ht="58" x14ac:dyDescent="0.25">
      <c r="A3" s="11" t="s">
        <v>3</v>
      </c>
      <c r="B3" s="11" t="s">
        <v>14</v>
      </c>
      <c r="C3" s="11" t="s">
        <v>27</v>
      </c>
      <c r="D3" s="11" t="s">
        <v>29</v>
      </c>
      <c r="E3" s="11" t="s">
        <v>28</v>
      </c>
      <c r="F3" s="12" t="s">
        <v>12</v>
      </c>
      <c r="G3" s="12" t="s">
        <v>13</v>
      </c>
      <c r="H3" s="12" t="s">
        <v>18</v>
      </c>
      <c r="I3" s="13" t="s">
        <v>15</v>
      </c>
      <c r="J3" s="56" t="s">
        <v>83</v>
      </c>
      <c r="K3" s="57" t="s">
        <v>84</v>
      </c>
      <c r="L3" s="57" t="s">
        <v>85</v>
      </c>
      <c r="M3" s="57" t="s">
        <v>86</v>
      </c>
      <c r="N3" s="57" t="s">
        <v>87</v>
      </c>
      <c r="O3" s="57" t="s">
        <v>88</v>
      </c>
      <c r="P3" s="57" t="s">
        <v>89</v>
      </c>
      <c r="Q3" s="57" t="s">
        <v>90</v>
      </c>
      <c r="R3" s="58" t="s">
        <v>0</v>
      </c>
      <c r="S3" s="6" t="s">
        <v>2</v>
      </c>
      <c r="T3" s="15" t="s">
        <v>1</v>
      </c>
      <c r="U3" s="15" t="s">
        <v>1</v>
      </c>
      <c r="V3" s="15" t="s">
        <v>1</v>
      </c>
      <c r="W3" s="15" t="s">
        <v>1</v>
      </c>
      <c r="X3" s="15" t="s">
        <v>1</v>
      </c>
      <c r="Y3" s="15" t="s">
        <v>1</v>
      </c>
      <c r="Z3" s="15" t="s">
        <v>1</v>
      </c>
      <c r="AA3" s="15" t="s">
        <v>1</v>
      </c>
      <c r="AB3" s="15" t="s">
        <v>1</v>
      </c>
      <c r="AC3" s="15" t="s">
        <v>1</v>
      </c>
      <c r="AD3" s="15" t="s">
        <v>1</v>
      </c>
      <c r="AE3" s="15" t="s">
        <v>1</v>
      </c>
      <c r="AF3" s="15" t="s">
        <v>1</v>
      </c>
      <c r="AG3" s="15" t="s">
        <v>1</v>
      </c>
      <c r="AH3" s="15" t="s">
        <v>1</v>
      </c>
    </row>
    <row r="4" spans="1:34" ht="30" customHeight="1" x14ac:dyDescent="0.35">
      <c r="A4" s="22">
        <v>1</v>
      </c>
      <c r="B4" s="29" t="s">
        <v>30</v>
      </c>
      <c r="C4" s="19" t="s">
        <v>31</v>
      </c>
      <c r="D4" s="19" t="s">
        <v>40</v>
      </c>
      <c r="E4" s="111" t="s">
        <v>91</v>
      </c>
      <c r="F4" s="19" t="s">
        <v>50</v>
      </c>
      <c r="G4" s="19" t="s">
        <v>51</v>
      </c>
      <c r="H4" s="19" t="s">
        <v>57</v>
      </c>
      <c r="I4" s="17">
        <v>4015</v>
      </c>
      <c r="J4" s="25">
        <f>25</f>
        <v>25</v>
      </c>
      <c r="K4" s="59">
        <f>IF(SUM(T4:AK4)&gt;J4+M4,J4,SUM(T4:AK4))</f>
        <v>0</v>
      </c>
      <c r="L4" s="60">
        <f>(SUM(T4:AK4))</f>
        <v>0</v>
      </c>
      <c r="M4" s="61">
        <v>-10</v>
      </c>
      <c r="N4" s="62">
        <f>ROUND(IF(J4*0.25-0.5&lt;0,0,J4*0.25-0.5),0)-Q4-O4</f>
        <v>6</v>
      </c>
      <c r="O4" s="61"/>
      <c r="P4" s="61"/>
      <c r="Q4" s="61"/>
      <c r="R4" s="63">
        <f>J4-(SUM(T4:AC4))+M4</f>
        <v>15</v>
      </c>
      <c r="S4" s="24" t="str">
        <f t="shared" ref="S4:S9" si="0">IF(R4&lt;0,"ATENÇÃO","OK")</f>
        <v>OK</v>
      </c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</row>
    <row r="5" spans="1:34" ht="30" customHeight="1" x14ac:dyDescent="0.35">
      <c r="A5" s="23">
        <v>2</v>
      </c>
      <c r="B5" s="30" t="s">
        <v>69</v>
      </c>
      <c r="C5" s="18" t="s">
        <v>32</v>
      </c>
      <c r="D5" s="18" t="s">
        <v>41</v>
      </c>
      <c r="E5" s="18" t="s">
        <v>42</v>
      </c>
      <c r="F5" s="18" t="s">
        <v>52</v>
      </c>
      <c r="G5" s="18" t="s">
        <v>53</v>
      </c>
      <c r="H5" s="18" t="s">
        <v>58</v>
      </c>
      <c r="I5" s="16">
        <v>2028</v>
      </c>
      <c r="J5" s="25">
        <v>10</v>
      </c>
      <c r="K5" s="59">
        <f t="shared" ref="K5:K9" si="1">IF(SUM(T5:AK5)&gt;J5+M5,J5,SUM(T5:AK5))</f>
        <v>0</v>
      </c>
      <c r="L5" s="60">
        <f t="shared" ref="L5:L9" si="2">(SUM(T5:AK5))</f>
        <v>0</v>
      </c>
      <c r="M5" s="61"/>
      <c r="N5" s="62">
        <f t="shared" ref="N5:N9" si="3">ROUND(IF(J5*0.25-0.5&lt;0,0,J5*0.25-0.5),0)-Q5-O5</f>
        <v>2</v>
      </c>
      <c r="O5" s="61"/>
      <c r="P5" s="61"/>
      <c r="Q5" s="61"/>
      <c r="R5" s="63">
        <f t="shared" ref="R5:R9" si="4">J5-(SUM(T5:AC5))+M5</f>
        <v>10</v>
      </c>
      <c r="S5" s="24" t="str">
        <f t="shared" si="0"/>
        <v>OK</v>
      </c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</row>
    <row r="6" spans="1:34" ht="30" customHeight="1" x14ac:dyDescent="0.35">
      <c r="A6" s="22">
        <v>3</v>
      </c>
      <c r="B6" s="29" t="s">
        <v>30</v>
      </c>
      <c r="C6" s="19" t="s">
        <v>33</v>
      </c>
      <c r="D6" s="27" t="s">
        <v>43</v>
      </c>
      <c r="E6" s="27" t="s">
        <v>44</v>
      </c>
      <c r="F6" s="27" t="s">
        <v>17</v>
      </c>
      <c r="G6" s="27" t="s">
        <v>54</v>
      </c>
      <c r="H6" s="27" t="s">
        <v>19</v>
      </c>
      <c r="I6" s="17">
        <v>4508.46</v>
      </c>
      <c r="J6" s="25">
        <v>10</v>
      </c>
      <c r="K6" s="59">
        <f t="shared" si="1"/>
        <v>0</v>
      </c>
      <c r="L6" s="60">
        <f t="shared" si="2"/>
        <v>0</v>
      </c>
      <c r="M6" s="61"/>
      <c r="N6" s="62">
        <f t="shared" si="3"/>
        <v>2</v>
      </c>
      <c r="O6" s="61"/>
      <c r="P6" s="61"/>
      <c r="Q6" s="61"/>
      <c r="R6" s="63">
        <f t="shared" si="4"/>
        <v>10</v>
      </c>
      <c r="S6" s="24" t="str">
        <f t="shared" si="0"/>
        <v>OK</v>
      </c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</row>
    <row r="7" spans="1:34" ht="30" customHeight="1" x14ac:dyDescent="0.35">
      <c r="A7" s="23">
        <v>4</v>
      </c>
      <c r="B7" s="30" t="s">
        <v>34</v>
      </c>
      <c r="C7" s="18" t="s">
        <v>35</v>
      </c>
      <c r="D7" s="18" t="s">
        <v>45</v>
      </c>
      <c r="E7" s="18" t="s">
        <v>46</v>
      </c>
      <c r="F7" s="18" t="s">
        <v>23</v>
      </c>
      <c r="G7" s="18" t="s">
        <v>55</v>
      </c>
      <c r="H7" s="18" t="s">
        <v>19</v>
      </c>
      <c r="I7" s="16">
        <v>1500</v>
      </c>
      <c r="J7" s="25">
        <v>5</v>
      </c>
      <c r="K7" s="59">
        <f t="shared" si="1"/>
        <v>0</v>
      </c>
      <c r="L7" s="60">
        <f t="shared" si="2"/>
        <v>0</v>
      </c>
      <c r="M7" s="61"/>
      <c r="N7" s="62">
        <f t="shared" si="3"/>
        <v>1</v>
      </c>
      <c r="O7" s="61"/>
      <c r="P7" s="61"/>
      <c r="Q7" s="61"/>
      <c r="R7" s="63">
        <f t="shared" si="4"/>
        <v>5</v>
      </c>
      <c r="S7" s="24" t="str">
        <f t="shared" si="0"/>
        <v>OK</v>
      </c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</row>
    <row r="8" spans="1:34" ht="30" customHeight="1" x14ac:dyDescent="0.35">
      <c r="A8" s="31">
        <v>5</v>
      </c>
      <c r="B8" s="29" t="s">
        <v>36</v>
      </c>
      <c r="C8" s="19" t="s">
        <v>37</v>
      </c>
      <c r="D8" s="19" t="s">
        <v>47</v>
      </c>
      <c r="E8" s="19" t="s">
        <v>47</v>
      </c>
      <c r="F8" s="19" t="s">
        <v>17</v>
      </c>
      <c r="G8" s="19" t="s">
        <v>20</v>
      </c>
      <c r="H8" s="19" t="s">
        <v>19</v>
      </c>
      <c r="I8" s="17">
        <v>6305</v>
      </c>
      <c r="J8" s="25">
        <v>0</v>
      </c>
      <c r="K8" s="59">
        <f t="shared" si="1"/>
        <v>0</v>
      </c>
      <c r="L8" s="60">
        <f t="shared" si="2"/>
        <v>0</v>
      </c>
      <c r="M8" s="61"/>
      <c r="N8" s="62">
        <f t="shared" si="3"/>
        <v>0</v>
      </c>
      <c r="O8" s="61"/>
      <c r="P8" s="61"/>
      <c r="Q8" s="61"/>
      <c r="R8" s="63">
        <f t="shared" si="4"/>
        <v>0</v>
      </c>
      <c r="S8" s="24" t="str">
        <f t="shared" si="0"/>
        <v>OK</v>
      </c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</row>
    <row r="9" spans="1:34" ht="30" customHeight="1" x14ac:dyDescent="0.35">
      <c r="A9" s="21">
        <v>6</v>
      </c>
      <c r="B9" s="30" t="s">
        <v>38</v>
      </c>
      <c r="C9" s="18" t="s">
        <v>39</v>
      </c>
      <c r="D9" s="28" t="s">
        <v>48</v>
      </c>
      <c r="E9" s="28" t="s">
        <v>49</v>
      </c>
      <c r="F9" s="18" t="s">
        <v>21</v>
      </c>
      <c r="G9" s="18" t="s">
        <v>56</v>
      </c>
      <c r="H9" s="28" t="s">
        <v>19</v>
      </c>
      <c r="I9" s="16">
        <v>9000</v>
      </c>
      <c r="J9" s="25"/>
      <c r="K9" s="59">
        <f t="shared" si="1"/>
        <v>0</v>
      </c>
      <c r="L9" s="60">
        <f t="shared" si="2"/>
        <v>0</v>
      </c>
      <c r="M9" s="61"/>
      <c r="N9" s="62">
        <f t="shared" si="3"/>
        <v>0</v>
      </c>
      <c r="O9" s="61"/>
      <c r="P9" s="61"/>
      <c r="Q9" s="61"/>
      <c r="R9" s="63">
        <f t="shared" si="4"/>
        <v>0</v>
      </c>
      <c r="S9" s="24" t="str">
        <f t="shared" si="0"/>
        <v>OK</v>
      </c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</row>
    <row r="10" spans="1:34" x14ac:dyDescent="0.35">
      <c r="J10" s="64">
        <f>SUMPRODUCT($I$4:$I$9,J4:J9)</f>
        <v>173239.6</v>
      </c>
      <c r="K10" s="64">
        <f t="shared" ref="K10:L10" si="5">SUMPRODUCT($I$4:$I$9,K4:K9)</f>
        <v>0</v>
      </c>
      <c r="L10" s="64">
        <f t="shared" si="5"/>
        <v>0</v>
      </c>
      <c r="R10" s="5">
        <f>SUM(R4:R9)</f>
        <v>40</v>
      </c>
      <c r="T10" s="20">
        <f t="shared" ref="T10:AH10" si="6">SUMPRODUCT($I$4:$I$9,T4:T9)</f>
        <v>0</v>
      </c>
      <c r="U10" s="20">
        <f t="shared" si="6"/>
        <v>0</v>
      </c>
      <c r="V10" s="20">
        <f t="shared" si="6"/>
        <v>0</v>
      </c>
      <c r="W10" s="20">
        <f t="shared" si="6"/>
        <v>0</v>
      </c>
      <c r="X10" s="20">
        <f t="shared" si="6"/>
        <v>0</v>
      </c>
      <c r="Y10" s="20">
        <f t="shared" si="6"/>
        <v>0</v>
      </c>
      <c r="Z10" s="20">
        <f t="shared" si="6"/>
        <v>0</v>
      </c>
      <c r="AA10" s="20">
        <f t="shared" si="6"/>
        <v>0</v>
      </c>
      <c r="AB10" s="20">
        <f t="shared" si="6"/>
        <v>0</v>
      </c>
      <c r="AC10" s="20">
        <f t="shared" si="6"/>
        <v>0</v>
      </c>
      <c r="AD10" s="20">
        <f t="shared" si="6"/>
        <v>0</v>
      </c>
      <c r="AE10" s="20">
        <f t="shared" si="6"/>
        <v>0</v>
      </c>
      <c r="AF10" s="20">
        <f t="shared" si="6"/>
        <v>0</v>
      </c>
      <c r="AG10" s="20">
        <f t="shared" si="6"/>
        <v>0</v>
      </c>
      <c r="AH10" s="20">
        <f t="shared" si="6"/>
        <v>0</v>
      </c>
    </row>
    <row r="11" spans="1:34" x14ac:dyDescent="0.35">
      <c r="J11" s="5">
        <f>SUM(J4:J9)</f>
        <v>50</v>
      </c>
    </row>
    <row r="13" spans="1:34" x14ac:dyDescent="0.35">
      <c r="B13" s="86" t="s">
        <v>60</v>
      </c>
      <c r="C13" s="87"/>
      <c r="D13" s="87"/>
      <c r="E13" s="87"/>
      <c r="F13" s="87"/>
      <c r="G13" s="87"/>
      <c r="H13" s="87"/>
      <c r="I13" s="88"/>
    </row>
    <row r="14" spans="1:34" x14ac:dyDescent="0.35">
      <c r="B14" s="72" t="s">
        <v>63</v>
      </c>
      <c r="C14" s="73"/>
      <c r="D14" s="73"/>
      <c r="E14" s="73"/>
      <c r="F14" s="73"/>
      <c r="G14" s="73"/>
      <c r="H14" s="73"/>
      <c r="I14" s="74"/>
    </row>
    <row r="15" spans="1:34" x14ac:dyDescent="0.35">
      <c r="B15" s="72" t="s">
        <v>62</v>
      </c>
      <c r="C15" s="73"/>
      <c r="D15" s="73"/>
      <c r="E15" s="73"/>
      <c r="F15" s="73"/>
      <c r="G15" s="73"/>
      <c r="H15" s="73"/>
      <c r="I15" s="74"/>
    </row>
    <row r="16" spans="1:34" x14ac:dyDescent="0.35">
      <c r="B16" s="69" t="s">
        <v>61</v>
      </c>
      <c r="C16" s="70"/>
      <c r="D16" s="70"/>
      <c r="E16" s="70"/>
      <c r="F16" s="70"/>
      <c r="G16" s="70"/>
      <c r="H16" s="70"/>
      <c r="I16" s="71"/>
    </row>
  </sheetData>
  <mergeCells count="24">
    <mergeCell ref="B15:I15"/>
    <mergeCell ref="B16:I16"/>
    <mergeCell ref="AC1:AC2"/>
    <mergeCell ref="W1:W2"/>
    <mergeCell ref="X1:X2"/>
    <mergeCell ref="Y1:Y2"/>
    <mergeCell ref="Z1:Z2"/>
    <mergeCell ref="AA1:AA2"/>
    <mergeCell ref="AB1:AB2"/>
    <mergeCell ref="A1:B1"/>
    <mergeCell ref="C1:I1"/>
    <mergeCell ref="J1:S1"/>
    <mergeCell ref="T1:T2"/>
    <mergeCell ref="U1:U2"/>
    <mergeCell ref="AF1:AF2"/>
    <mergeCell ref="AG1:AG2"/>
    <mergeCell ref="AH1:AH2"/>
    <mergeCell ref="B13:I13"/>
    <mergeCell ref="B14:I14"/>
    <mergeCell ref="V1:V2"/>
    <mergeCell ref="A2:I2"/>
    <mergeCell ref="J2:S2"/>
    <mergeCell ref="AD1:AD2"/>
    <mergeCell ref="AE1:AE2"/>
  </mergeCells>
  <conditionalFormatting sqref="T4:AH9">
    <cfRule type="cellIs" dxfId="2" priority="1" operator="greaterThan">
      <formula>0</formula>
    </cfRule>
    <cfRule type="cellIs" dxfId="1" priority="2" operator="greaterThan">
      <formula>0</formula>
    </cfRule>
    <cfRule type="cellIs" dxfId="0" priority="3" operator="greaterThan">
      <formula>1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  <legacy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94C50C-8BA3-4CC3-811E-6F4CE2DAD9CC}">
  <sheetPr>
    <tabColor rgb="FFFFC000"/>
  </sheetPr>
  <dimension ref="A1:R19"/>
  <sheetViews>
    <sheetView tabSelected="1" zoomScale="80" zoomScaleNormal="80" workbookViewId="0">
      <selection activeCell="B13" sqref="B13"/>
    </sheetView>
  </sheetViews>
  <sheetFormatPr defaultColWidth="9.7265625" defaultRowHeight="14.5" x14ac:dyDescent="0.35"/>
  <cols>
    <col min="1" max="1" width="8" style="1" customWidth="1"/>
    <col min="2" max="2" width="34.453125" style="1" customWidth="1"/>
    <col min="3" max="3" width="20" style="9" customWidth="1"/>
    <col min="4" max="4" width="14.7265625" style="9" customWidth="1"/>
    <col min="5" max="5" width="10.26953125" style="9" customWidth="1"/>
    <col min="6" max="6" width="14.1796875" style="1" customWidth="1"/>
    <col min="7" max="7" width="16.26953125" style="1" bestFit="1" customWidth="1"/>
    <col min="8" max="8" width="12.81640625" style="1" customWidth="1"/>
    <col min="9" max="9" width="17.1796875" style="14" customWidth="1"/>
    <col min="10" max="11" width="13.26953125" style="5" customWidth="1"/>
    <col min="12" max="15" width="13.26953125" style="10" customWidth="1"/>
    <col min="16" max="17" width="17.7265625" style="10" customWidth="1"/>
    <col min="18" max="18" width="17.81640625" style="4" customWidth="1"/>
    <col min="19" max="16384" width="9.7265625" style="2"/>
  </cols>
  <sheetData>
    <row r="1" spans="1:18" ht="42" customHeight="1" x14ac:dyDescent="0.35">
      <c r="A1" s="94" t="s">
        <v>26</v>
      </c>
      <c r="B1" s="95"/>
      <c r="C1" s="96" t="s">
        <v>24</v>
      </c>
      <c r="D1" s="97"/>
      <c r="E1" s="97"/>
      <c r="F1" s="97"/>
      <c r="G1" s="97"/>
      <c r="H1" s="97"/>
      <c r="I1" s="98"/>
      <c r="J1" s="99" t="s">
        <v>25</v>
      </c>
      <c r="K1" s="100"/>
      <c r="L1" s="100"/>
      <c r="M1" s="100"/>
      <c r="N1" s="100"/>
      <c r="O1" s="100"/>
      <c r="P1" s="100"/>
      <c r="Q1" s="100"/>
      <c r="R1" s="101"/>
    </row>
    <row r="2" spans="1:18" ht="27" customHeight="1" x14ac:dyDescent="0.35">
      <c r="A2" s="91" t="s">
        <v>76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3"/>
    </row>
    <row r="3" spans="1:18" s="3" customFormat="1" ht="43.5" x14ac:dyDescent="0.25">
      <c r="A3" s="11" t="s">
        <v>3</v>
      </c>
      <c r="B3" s="11" t="s">
        <v>14</v>
      </c>
      <c r="C3" s="11" t="s">
        <v>27</v>
      </c>
      <c r="D3" s="11" t="s">
        <v>29</v>
      </c>
      <c r="E3" s="11" t="s">
        <v>28</v>
      </c>
      <c r="F3" s="12" t="s">
        <v>12</v>
      </c>
      <c r="G3" s="12" t="s">
        <v>13</v>
      </c>
      <c r="H3" s="12" t="s">
        <v>18</v>
      </c>
      <c r="I3" s="13" t="s">
        <v>15</v>
      </c>
      <c r="J3" s="51" t="s">
        <v>4</v>
      </c>
      <c r="K3" s="52" t="s">
        <v>80</v>
      </c>
      <c r="L3" s="53" t="s">
        <v>5</v>
      </c>
      <c r="M3" s="53" t="s">
        <v>81</v>
      </c>
      <c r="N3" s="53" t="s">
        <v>82</v>
      </c>
      <c r="O3" s="54" t="s">
        <v>6</v>
      </c>
      <c r="P3" s="8" t="s">
        <v>7</v>
      </c>
      <c r="Q3" s="8" t="s">
        <v>79</v>
      </c>
      <c r="R3" s="6" t="s">
        <v>8</v>
      </c>
    </row>
    <row r="4" spans="1:18" ht="30" customHeight="1" x14ac:dyDescent="0.35">
      <c r="A4" s="112">
        <v>1</v>
      </c>
      <c r="B4" s="113" t="s">
        <v>30</v>
      </c>
      <c r="C4" s="111" t="s">
        <v>31</v>
      </c>
      <c r="D4" s="111" t="s">
        <v>40</v>
      </c>
      <c r="E4" s="111" t="s">
        <v>91</v>
      </c>
      <c r="F4" s="111" t="s">
        <v>50</v>
      </c>
      <c r="G4" s="111" t="s">
        <v>51</v>
      </c>
      <c r="H4" s="111" t="s">
        <v>57</v>
      </c>
      <c r="I4" s="114">
        <v>4015</v>
      </c>
      <c r="J4" s="49">
        <f>'REITORIA-SETIC'!J4+FAED!J4+CEAD!J4+CEFID!J4+CERES!J4+CESFI!J4+CCT!J4+CEAVI!J4+CAV!J4+CESMO!J4+CEO!J4</f>
        <v>177</v>
      </c>
      <c r="K4" s="55">
        <f>'REITORIA-SETIC'!K4+FAED!K4+CEAD!K4+CEFID!K4+CERES!K4+CESFI!K4+CCT!K4+CEAVI!K4+CAV!K4+CESMO!K4+CEO!K4</f>
        <v>80</v>
      </c>
      <c r="L4" s="65">
        <f>'REITORIA-SETIC'!L4+FAED!L4+CEAD!L4+CEFID!L4+CERES!L4+CESFI!L4+CCT!L4+CEAVI!L4+CAV!L4+CESMO!L4+CEO!L4</f>
        <v>80</v>
      </c>
      <c r="M4" s="67">
        <f>'REITORIA-SETIC'!N4+FAED!N4+CEAD!N4+CEFID!N4+CERES!N4+CESFI!N4+CCT!N4+CEAVI!N4+CAV!N4+CESMO!N4+CEO!N4</f>
        <v>41</v>
      </c>
      <c r="N4" s="68">
        <f>'REITORIA-SETIC'!O4+'REITORIA-SETIC'!Q4+FAED!O4+FAED!Q4+CEAD!O4+CEAD!Q4+CEFID!O4+CEFID!Q4+CERES!O4+CERES!Q4+CESFI!O4+CESFI!Q4+CCT!O4+CCT!Q4+CEAVI!O4+CEAVI!Q4+CAV!O4+CAV!Q4+CESMO!O4+CESMO!Q4+CEO!O4+CEO!Q4</f>
        <v>0</v>
      </c>
      <c r="O4" s="33">
        <f>J4-L4+N4</f>
        <v>97</v>
      </c>
      <c r="P4" s="40">
        <f>I4*J4</f>
        <v>710655</v>
      </c>
      <c r="Q4" s="40">
        <f>N4*I4</f>
        <v>0</v>
      </c>
      <c r="R4" s="41">
        <f>L4*I4</f>
        <v>321200</v>
      </c>
    </row>
    <row r="5" spans="1:18" ht="30" customHeight="1" x14ac:dyDescent="0.35">
      <c r="A5" s="45">
        <v>2</v>
      </c>
      <c r="B5" s="46" t="s">
        <v>69</v>
      </c>
      <c r="C5" s="47" t="s">
        <v>32</v>
      </c>
      <c r="D5" s="47" t="s">
        <v>41</v>
      </c>
      <c r="E5" s="47" t="s">
        <v>42</v>
      </c>
      <c r="F5" s="47" t="s">
        <v>52</v>
      </c>
      <c r="G5" s="47" t="s">
        <v>53</v>
      </c>
      <c r="H5" s="47" t="s">
        <v>58</v>
      </c>
      <c r="I5" s="48">
        <v>2028</v>
      </c>
      <c r="J5" s="49">
        <f>'REITORIA-SETIC'!J5+FAED!J5+CEAD!J5+CEFID!J5+CERES!J5+CESFI!J5+CCT!J5+CEAVI!J5+CAV!J5+CESMO!J5+CEO!J5</f>
        <v>100</v>
      </c>
      <c r="K5" s="55">
        <f>'REITORIA-SETIC'!K5+FAED!K5+CEAD!K5+CEFID!K5+CERES!K5+CESFI!K5+CCT!K5+CEAVI!K5+CAV!K5+CESMO!K5+CEO!K5</f>
        <v>0</v>
      </c>
      <c r="L5" s="66">
        <f>'REITORIA-SETIC'!J5-'REITORIA-SETIC'!R5+FAED!J5-FAED!R5+CEAD!J5-CEAD!R5+CEFID!J5-CEFID!R5+CERES!J5-CERES!R5+CESFI!J5-CESFI!R5+CCT!J5-CCT!R5+CEAVI!J5-CEAVI!R5+CAV!J5-CAV!R5+CESMO!J5-CESMO!R5+CEO!J5-CEO!R5</f>
        <v>0</v>
      </c>
      <c r="M5" s="67">
        <f>'REITORIA-SETIC'!N5+FAED!N5+CEAD!N5+CEFID!N5+CERES!N5+CESFI!N5+CCT!N5+CEAVI!N5+CAV!N5+CESMO!N5+CEO!N5</f>
        <v>21</v>
      </c>
      <c r="N5" s="68">
        <f>'REITORIA-SETIC'!O5+'REITORIA-SETIC'!Q5+FAED!O5+FAED!Q5+CEAD!O5+CEAD!Q5+CEFID!O5+CEFID!Q5+CERES!O5+CERES!Q5+CESFI!O5+CESFI!Q5+CCT!O5+CCT!Q5+CEAVI!O5+CEAVI!Q5+CAV!O5+CAV!Q5+CESMO!O5+CESMO!Q5+CEO!O5+CEO!Q5</f>
        <v>0</v>
      </c>
      <c r="O5" s="33">
        <f t="shared" ref="O5:O9" si="0">J5-L5+N5</f>
        <v>100</v>
      </c>
      <c r="P5" s="40">
        <f t="shared" ref="P5:P9" si="1">I5*J5</f>
        <v>202800</v>
      </c>
      <c r="Q5" s="40">
        <f t="shared" ref="Q5:Q9" si="2">N5*I5</f>
        <v>0</v>
      </c>
      <c r="R5" s="41">
        <f t="shared" ref="R5:R9" si="3">L5*I5</f>
        <v>0</v>
      </c>
    </row>
    <row r="6" spans="1:18" ht="30" customHeight="1" x14ac:dyDescent="0.35">
      <c r="A6" s="22">
        <v>3</v>
      </c>
      <c r="B6" s="29" t="s">
        <v>30</v>
      </c>
      <c r="C6" s="19" t="s">
        <v>33</v>
      </c>
      <c r="D6" s="27" t="s">
        <v>43</v>
      </c>
      <c r="E6" s="27" t="s">
        <v>44</v>
      </c>
      <c r="F6" s="27" t="s">
        <v>17</v>
      </c>
      <c r="G6" s="27" t="s">
        <v>54</v>
      </c>
      <c r="H6" s="27" t="s">
        <v>19</v>
      </c>
      <c r="I6" s="17">
        <v>4508.46</v>
      </c>
      <c r="J6" s="32">
        <f>'REITORIA-SETIC'!J6+FAED!J6+CEAD!J6+CEFID!J6+CERES!J6+CESFI!J6+CCT!J6+CEAVI!J6+CAV!J6+CESMO!J6+CEO!J6</f>
        <v>191</v>
      </c>
      <c r="K6" s="55">
        <f>'REITORIA-SETIC'!K6+FAED!K6+CEAD!K6+CEFID!K6+CERES!K6+CESFI!K6+CCT!K6+CEAVI!K6+CAV!K6+CESMO!K6+CEO!K6</f>
        <v>13</v>
      </c>
      <c r="L6" s="66">
        <f>'REITORIA-SETIC'!J6-'REITORIA-SETIC'!R6+FAED!J6-FAED!R6+CEAD!J6-CEAD!R6+CEFID!J6-CEFID!R6+CERES!J6-CERES!R6+CESFI!J6-CESFI!R6+CCT!J6-CCT!R6+CEAVI!J6-CEAVI!R6+CAV!J6-CAV!R6+CESMO!J6-CESMO!R6+CEO!J6-CEO!R6</f>
        <v>13</v>
      </c>
      <c r="M6" s="67">
        <f>'REITORIA-SETIC'!N6+FAED!N6+CEAD!N6+CEFID!N6+CERES!N6+CESFI!N6+CCT!N6+CEAVI!N6+CAV!N6+CESMO!N6+CEO!N6</f>
        <v>45</v>
      </c>
      <c r="N6" s="68">
        <f>'REITORIA-SETIC'!O6+'REITORIA-SETIC'!Q6+FAED!O6+FAED!Q6+CEAD!O6+CEAD!Q6+CEFID!O6+CEFID!Q6+CERES!O6+CERES!Q6+CESFI!O6+CESFI!Q6+CCT!O6+CCT!Q6+CEAVI!O6+CEAVI!Q6+CAV!O6+CAV!Q6+CESMO!O6+CESMO!Q6+CEO!O6+CEO!Q6</f>
        <v>0</v>
      </c>
      <c r="O6" s="33">
        <f t="shared" si="0"/>
        <v>178</v>
      </c>
      <c r="P6" s="40">
        <f t="shared" si="1"/>
        <v>861115.86</v>
      </c>
      <c r="Q6" s="40">
        <f t="shared" si="2"/>
        <v>0</v>
      </c>
      <c r="R6" s="41">
        <f t="shared" si="3"/>
        <v>58609.98</v>
      </c>
    </row>
    <row r="7" spans="1:18" ht="30" customHeight="1" x14ac:dyDescent="0.35">
      <c r="A7" s="23">
        <v>4</v>
      </c>
      <c r="B7" s="30" t="s">
        <v>34</v>
      </c>
      <c r="C7" s="18" t="s">
        <v>35</v>
      </c>
      <c r="D7" s="18" t="s">
        <v>45</v>
      </c>
      <c r="E7" s="18" t="s">
        <v>46</v>
      </c>
      <c r="F7" s="18" t="s">
        <v>23</v>
      </c>
      <c r="G7" s="18" t="s">
        <v>55</v>
      </c>
      <c r="H7" s="18" t="s">
        <v>19</v>
      </c>
      <c r="I7" s="16">
        <v>1500</v>
      </c>
      <c r="J7" s="32">
        <f>'REITORIA-SETIC'!J7+FAED!J7+CEAD!J7+CEFID!J7+CERES!J7+CESFI!J7+CCT!J7+CEAVI!J7+CAV!J7+CESMO!J7+CEO!J7</f>
        <v>46</v>
      </c>
      <c r="K7" s="55">
        <f>'REITORIA-SETIC'!K7+FAED!K7+CEAD!K7+CEFID!K7+CERES!K7+CESFI!K7+CCT!K7+CEAVI!K7+CAV!K7+CESMO!K7+CEO!K7</f>
        <v>0</v>
      </c>
      <c r="L7" s="66">
        <f>'REITORIA-SETIC'!J7-'REITORIA-SETIC'!R7+FAED!J7-FAED!R7+CEAD!J7-CEAD!R7+CEFID!J7-CEFID!R7+CERES!J7-CERES!R7+CESFI!J7-CESFI!R7+CCT!J7-CCT!R7+CEAVI!J7-CEAVI!R7+CAV!J7-CAV!R7+CESMO!J7-CESMO!R7+CEO!J7-CEO!R7</f>
        <v>0</v>
      </c>
      <c r="M7" s="67">
        <f>'REITORIA-SETIC'!N7+FAED!N7+CEAD!N7+CEFID!N7+CERES!N7+CESFI!N7+CCT!N7+CEAVI!N7+CAV!N7+CESMO!N7+CEO!N7</f>
        <v>10</v>
      </c>
      <c r="N7" s="68">
        <f>'REITORIA-SETIC'!O7+'REITORIA-SETIC'!Q7+FAED!O7+FAED!Q7+CEAD!O7+CEAD!Q7+CEFID!O7+CEFID!Q7+CERES!O7+CERES!Q7+CESFI!O7+CESFI!Q7+CCT!O7+CCT!Q7+CEAVI!O7+CEAVI!Q7+CAV!O7+CAV!Q7+CESMO!O7+CESMO!Q7+CEO!O7+CEO!Q7</f>
        <v>0</v>
      </c>
      <c r="O7" s="33">
        <f t="shared" si="0"/>
        <v>46</v>
      </c>
      <c r="P7" s="40">
        <f t="shared" si="1"/>
        <v>69000</v>
      </c>
      <c r="Q7" s="40">
        <f t="shared" si="2"/>
        <v>0</v>
      </c>
      <c r="R7" s="41">
        <f t="shared" si="3"/>
        <v>0</v>
      </c>
    </row>
    <row r="8" spans="1:18" ht="30" customHeight="1" x14ac:dyDescent="0.35">
      <c r="A8" s="31">
        <v>5</v>
      </c>
      <c r="B8" s="29" t="s">
        <v>36</v>
      </c>
      <c r="C8" s="19" t="s">
        <v>37</v>
      </c>
      <c r="D8" s="19" t="s">
        <v>47</v>
      </c>
      <c r="E8" s="19" t="s">
        <v>47</v>
      </c>
      <c r="F8" s="19" t="s">
        <v>17</v>
      </c>
      <c r="G8" s="19" t="s">
        <v>20</v>
      </c>
      <c r="H8" s="19" t="s">
        <v>19</v>
      </c>
      <c r="I8" s="17">
        <v>6305</v>
      </c>
      <c r="J8" s="32">
        <f>'REITORIA-SETIC'!J8+FAED!J8+CEAD!J8+CEFID!J8+CERES!J8+CESFI!J8+CCT!J8+CEAVI!J8+CAV!J8+CESMO!J8+CEO!J8</f>
        <v>30</v>
      </c>
      <c r="K8" s="55">
        <f>'REITORIA-SETIC'!K8+FAED!K8+CEAD!K8+CEFID!K8+CERES!K8+CESFI!K8+CCT!K8+CEAVI!K8+CAV!K8+CESMO!K8+CEO!K8</f>
        <v>0</v>
      </c>
      <c r="L8" s="66">
        <f>'REITORIA-SETIC'!J8-'REITORIA-SETIC'!R8+FAED!J8-FAED!R8+CEAD!J8-CEAD!R8+CEFID!J8-CEFID!R8+CERES!J8-CERES!R8+CESFI!J8-CESFI!R8+CCT!J8-CCT!R8+CEAVI!J8-CEAVI!R8+CAV!J8-CAV!R8+CESMO!J8-CESMO!R8+CEO!J8-CEO!R8</f>
        <v>0</v>
      </c>
      <c r="M8" s="67">
        <f>'REITORIA-SETIC'!N8+FAED!N8+CEAD!N8+CEFID!N8+CERES!N8+CESFI!N8+CCT!N8+CEAVI!N8+CAV!N8+CESMO!N8+CEO!N8</f>
        <v>7</v>
      </c>
      <c r="N8" s="68">
        <f>'REITORIA-SETIC'!O8+'REITORIA-SETIC'!Q8+FAED!O8+FAED!Q8+CEAD!O8+CEAD!Q8+CEFID!O8+CEFID!Q8+CERES!O8+CERES!Q8+CESFI!O8+CESFI!Q8+CCT!O8+CCT!Q8+CEAVI!O8+CEAVI!Q8+CAV!O8+CAV!Q8+CESMO!O8+CESMO!Q8+CEO!O8+CEO!Q8</f>
        <v>0</v>
      </c>
      <c r="O8" s="33">
        <f t="shared" si="0"/>
        <v>30</v>
      </c>
      <c r="P8" s="40">
        <f t="shared" si="1"/>
        <v>189150</v>
      </c>
      <c r="Q8" s="40">
        <f t="shared" si="2"/>
        <v>0</v>
      </c>
      <c r="R8" s="41">
        <f t="shared" si="3"/>
        <v>0</v>
      </c>
    </row>
    <row r="9" spans="1:18" ht="30" customHeight="1" x14ac:dyDescent="0.35">
      <c r="A9" s="21">
        <v>6</v>
      </c>
      <c r="B9" s="30" t="s">
        <v>38</v>
      </c>
      <c r="C9" s="18" t="s">
        <v>39</v>
      </c>
      <c r="D9" s="28" t="s">
        <v>48</v>
      </c>
      <c r="E9" s="28" t="s">
        <v>49</v>
      </c>
      <c r="F9" s="18" t="s">
        <v>21</v>
      </c>
      <c r="G9" s="18" t="s">
        <v>56</v>
      </c>
      <c r="H9" s="28" t="s">
        <v>19</v>
      </c>
      <c r="I9" s="16">
        <v>9000</v>
      </c>
      <c r="J9" s="32">
        <f>'REITORIA-SETIC'!J9+FAED!J9+CEAD!J9+CEFID!J9+CERES!J9+CESFI!J9+CCT!J9+CEAVI!J9+CAV!J9+CESMO!J9+CEO!J9</f>
        <v>2</v>
      </c>
      <c r="K9" s="55">
        <f>'REITORIA-SETIC'!K9+FAED!K9+CEAD!K9+CEFID!K9+CERES!K9+CESFI!K9+CCT!K9+CEAVI!K9+CAV!K9+CESMO!K9+CEO!K9</f>
        <v>0</v>
      </c>
      <c r="L9" s="66">
        <f>'REITORIA-SETIC'!J9-'REITORIA-SETIC'!R9+FAED!J9-FAED!R9+CEAD!J9-CEAD!R9+CEFID!J9-CEFID!R9+CERES!J9-CERES!R9+CESFI!J9-CESFI!R9+CCT!J9-CCT!R9+CEAVI!J9-CEAVI!R9+CAV!J9-CAV!R9+CESMO!J9-CESMO!R9+CEO!J9-CEO!R9</f>
        <v>0</v>
      </c>
      <c r="M9" s="67">
        <f>'REITORIA-SETIC'!N9+FAED!N9+CEAD!N9+CEFID!N9+CERES!N9+CESFI!N9+CCT!N9+CEAVI!N9+CAV!N9+CESMO!N9+CEO!N9</f>
        <v>0</v>
      </c>
      <c r="N9" s="68">
        <f>'REITORIA-SETIC'!O9+'REITORIA-SETIC'!Q9+FAED!O9+FAED!Q9+CEAD!O9+CEAD!Q9+CEFID!O9+CEFID!Q9+CERES!O9+CERES!Q9+CESFI!O9+CESFI!Q9+CCT!O9+CCT!Q9+CEAVI!O9+CEAVI!Q9+CAV!O9+CAV!Q9+CESMO!O9+CESMO!Q9+CEO!O9+CEO!Q9</f>
        <v>0</v>
      </c>
      <c r="O9" s="33">
        <f t="shared" si="0"/>
        <v>2</v>
      </c>
      <c r="P9" s="40">
        <f t="shared" si="1"/>
        <v>18000</v>
      </c>
      <c r="Q9" s="40">
        <f t="shared" si="2"/>
        <v>0</v>
      </c>
      <c r="R9" s="41">
        <f t="shared" si="3"/>
        <v>0</v>
      </c>
    </row>
    <row r="10" spans="1:18" x14ac:dyDescent="0.35">
      <c r="L10" s="5"/>
      <c r="M10" s="5"/>
      <c r="N10" s="5"/>
      <c r="O10" s="5">
        <f t="shared" ref="O10:R10" si="4">SUM(O4:O9)</f>
        <v>453</v>
      </c>
      <c r="P10" s="38">
        <f t="shared" si="4"/>
        <v>2050720.8599999999</v>
      </c>
      <c r="Q10" s="38">
        <f t="shared" si="4"/>
        <v>0</v>
      </c>
      <c r="R10" s="38">
        <f t="shared" si="4"/>
        <v>379809.98</v>
      </c>
    </row>
    <row r="12" spans="1:18" x14ac:dyDescent="0.35">
      <c r="F12" s="102" t="str">
        <f>A1</f>
        <v>PE 0985/2024/UDESC SRP - (SGPE DE ORIGEM: 24533/2024)</v>
      </c>
      <c r="G12" s="103"/>
      <c r="H12" s="103"/>
      <c r="I12" s="104"/>
    </row>
    <row r="13" spans="1:18" ht="78" customHeight="1" x14ac:dyDescent="0.35">
      <c r="F13" s="105" t="str">
        <f>C1</f>
        <v>OBJETO: AQUISIÇÃO DE EQUIPAMENTOS DE INFORMÁTICA E DE PROJEÇÃO (PROJETOR MULTIMÍDIA AVANÇADO, TELA DE PROJEÇÃO, TABLET, LEITOR DE CÓDIGO DE BARRAS 2D, KITS DE ESTAÇÃO DE GERENCIAMENTO DE INDÚSTRIA 4.0 E SCANNER PLANETÁRIO) PARA A UDESC</v>
      </c>
      <c r="G13" s="105"/>
      <c r="H13" s="105"/>
      <c r="I13" s="105"/>
    </row>
    <row r="14" spans="1:18" ht="18" customHeight="1" x14ac:dyDescent="0.35">
      <c r="F14" s="105" t="str">
        <f>J1</f>
        <v>VIGÊNCIA DA ATA: 29/10/2024 até 29/10/2025</v>
      </c>
      <c r="G14" s="105"/>
      <c r="H14" s="105"/>
      <c r="I14" s="105"/>
    </row>
    <row r="15" spans="1:18" ht="15" customHeight="1" x14ac:dyDescent="0.35">
      <c r="F15" s="109" t="s">
        <v>16</v>
      </c>
      <c r="G15" s="110"/>
      <c r="H15" s="34"/>
      <c r="I15" s="39">
        <f>P10</f>
        <v>2050720.8599999999</v>
      </c>
    </row>
    <row r="16" spans="1:18" x14ac:dyDescent="0.35">
      <c r="F16" s="109" t="s">
        <v>9</v>
      </c>
      <c r="G16" s="110"/>
      <c r="H16" s="34"/>
      <c r="I16" s="39">
        <f>R10</f>
        <v>379809.98</v>
      </c>
    </row>
    <row r="17" spans="6:9" x14ac:dyDescent="0.35">
      <c r="F17" s="36" t="s">
        <v>10</v>
      </c>
      <c r="G17" s="34"/>
      <c r="H17" s="34"/>
      <c r="I17" s="35"/>
    </row>
    <row r="18" spans="6:9" x14ac:dyDescent="0.35">
      <c r="F18" s="36" t="s">
        <v>11</v>
      </c>
      <c r="G18" s="37"/>
      <c r="H18" s="37"/>
      <c r="I18" s="42">
        <f>I16/I15</f>
        <v>0.18520803460301272</v>
      </c>
    </row>
    <row r="19" spans="6:9" x14ac:dyDescent="0.35">
      <c r="F19" s="106" t="s">
        <v>92</v>
      </c>
      <c r="G19" s="107"/>
      <c r="H19" s="107"/>
      <c r="I19" s="108"/>
    </row>
  </sheetData>
  <mergeCells count="10">
    <mergeCell ref="F13:I13"/>
    <mergeCell ref="F14:I14"/>
    <mergeCell ref="F19:I19"/>
    <mergeCell ref="F16:G16"/>
    <mergeCell ref="F15:G15"/>
    <mergeCell ref="A2:R2"/>
    <mergeCell ref="A1:B1"/>
    <mergeCell ref="C1:I1"/>
    <mergeCell ref="J1:R1"/>
    <mergeCell ref="F12:I1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D7C2E1-4F27-4B07-B5DA-EC5541525B8D}">
  <dimension ref="A1:AH16"/>
  <sheetViews>
    <sheetView zoomScale="85" zoomScaleNormal="85" workbookViewId="0">
      <selection activeCell="E4" sqref="E4"/>
    </sheetView>
  </sheetViews>
  <sheetFormatPr defaultColWidth="9.7265625" defaultRowHeight="14.5" x14ac:dyDescent="0.35"/>
  <cols>
    <col min="1" max="1" width="8" style="1" customWidth="1"/>
    <col min="2" max="2" width="34.453125" style="1" customWidth="1"/>
    <col min="3" max="3" width="22.54296875" style="9" customWidth="1"/>
    <col min="4" max="4" width="14.7265625" style="9" customWidth="1"/>
    <col min="5" max="5" width="10.26953125" style="9" customWidth="1"/>
    <col min="6" max="6" width="12.81640625" style="1" bestFit="1" customWidth="1"/>
    <col min="7" max="7" width="16.26953125" style="1" bestFit="1" customWidth="1"/>
    <col min="8" max="8" width="12.81640625" style="1" customWidth="1"/>
    <col min="9" max="9" width="15.7265625" style="14" bestFit="1" customWidth="1"/>
    <col min="10" max="17" width="13.26953125" style="5" customWidth="1"/>
    <col min="18" max="18" width="13.26953125" style="10" customWidth="1"/>
    <col min="19" max="19" width="12.54296875" style="4" customWidth="1"/>
    <col min="20" max="24" width="13.7265625" style="2" customWidth="1"/>
    <col min="25" max="25" width="13.81640625" style="2" customWidth="1"/>
    <col min="26" max="34" width="13.7265625" style="2" customWidth="1"/>
    <col min="35" max="16384" width="9.7265625" style="2"/>
  </cols>
  <sheetData>
    <row r="1" spans="1:34" ht="54" customHeight="1" x14ac:dyDescent="0.35">
      <c r="A1" s="81" t="s">
        <v>26</v>
      </c>
      <c r="B1" s="82"/>
      <c r="C1" s="83" t="s">
        <v>24</v>
      </c>
      <c r="D1" s="84"/>
      <c r="E1" s="84"/>
      <c r="F1" s="84"/>
      <c r="G1" s="84"/>
      <c r="H1" s="84"/>
      <c r="I1" s="85"/>
      <c r="J1" s="78" t="s">
        <v>25</v>
      </c>
      <c r="K1" s="79"/>
      <c r="L1" s="79"/>
      <c r="M1" s="79"/>
      <c r="N1" s="79"/>
      <c r="O1" s="79"/>
      <c r="P1" s="79"/>
      <c r="Q1" s="79"/>
      <c r="R1" s="79"/>
      <c r="S1" s="80"/>
      <c r="T1" s="89" t="s">
        <v>22</v>
      </c>
      <c r="U1" s="89" t="s">
        <v>22</v>
      </c>
      <c r="V1" s="89" t="s">
        <v>22</v>
      </c>
      <c r="W1" s="89" t="s">
        <v>22</v>
      </c>
      <c r="X1" s="89" t="s">
        <v>22</v>
      </c>
      <c r="Y1" s="89" t="s">
        <v>22</v>
      </c>
      <c r="Z1" s="89" t="s">
        <v>22</v>
      </c>
      <c r="AA1" s="89" t="s">
        <v>22</v>
      </c>
      <c r="AB1" s="89" t="s">
        <v>22</v>
      </c>
      <c r="AC1" s="89" t="s">
        <v>22</v>
      </c>
      <c r="AD1" s="89" t="s">
        <v>22</v>
      </c>
      <c r="AE1" s="89" t="s">
        <v>22</v>
      </c>
      <c r="AF1" s="89" t="s">
        <v>22</v>
      </c>
      <c r="AG1" s="89" t="s">
        <v>22</v>
      </c>
      <c r="AH1" s="89" t="s">
        <v>22</v>
      </c>
    </row>
    <row r="2" spans="1:34" ht="27" customHeight="1" x14ac:dyDescent="0.35">
      <c r="A2" s="83" t="s">
        <v>64</v>
      </c>
      <c r="B2" s="84"/>
      <c r="C2" s="84"/>
      <c r="D2" s="84"/>
      <c r="E2" s="84"/>
      <c r="F2" s="84"/>
      <c r="G2" s="84"/>
      <c r="H2" s="84"/>
      <c r="I2" s="85"/>
      <c r="J2" s="75" t="s">
        <v>59</v>
      </c>
      <c r="K2" s="76"/>
      <c r="L2" s="76"/>
      <c r="M2" s="76"/>
      <c r="N2" s="76"/>
      <c r="O2" s="76"/>
      <c r="P2" s="76"/>
      <c r="Q2" s="76"/>
      <c r="R2" s="76"/>
      <c r="S2" s="77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  <c r="AH2" s="89"/>
    </row>
    <row r="3" spans="1:34" s="3" customFormat="1" ht="58" x14ac:dyDescent="0.25">
      <c r="A3" s="11" t="s">
        <v>3</v>
      </c>
      <c r="B3" s="11" t="s">
        <v>14</v>
      </c>
      <c r="C3" s="11" t="s">
        <v>27</v>
      </c>
      <c r="D3" s="11" t="s">
        <v>29</v>
      </c>
      <c r="E3" s="11" t="s">
        <v>28</v>
      </c>
      <c r="F3" s="12" t="s">
        <v>12</v>
      </c>
      <c r="G3" s="12" t="s">
        <v>13</v>
      </c>
      <c r="H3" s="12" t="s">
        <v>18</v>
      </c>
      <c r="I3" s="13" t="s">
        <v>15</v>
      </c>
      <c r="J3" s="7" t="s">
        <v>4</v>
      </c>
      <c r="K3" s="57" t="s">
        <v>84</v>
      </c>
      <c r="L3" s="57" t="s">
        <v>85</v>
      </c>
      <c r="M3" s="57" t="s">
        <v>86</v>
      </c>
      <c r="N3" s="57" t="s">
        <v>87</v>
      </c>
      <c r="O3" s="57" t="s">
        <v>88</v>
      </c>
      <c r="P3" s="57" t="s">
        <v>89</v>
      </c>
      <c r="Q3" s="57" t="s">
        <v>90</v>
      </c>
      <c r="R3" s="58" t="s">
        <v>0</v>
      </c>
      <c r="S3" s="6" t="s">
        <v>2</v>
      </c>
      <c r="T3" s="15" t="s">
        <v>1</v>
      </c>
      <c r="U3" s="15" t="s">
        <v>1</v>
      </c>
      <c r="V3" s="15" t="s">
        <v>1</v>
      </c>
      <c r="W3" s="15" t="s">
        <v>1</v>
      </c>
      <c r="X3" s="15" t="s">
        <v>1</v>
      </c>
      <c r="Y3" s="15" t="s">
        <v>1</v>
      </c>
      <c r="Z3" s="15" t="s">
        <v>1</v>
      </c>
      <c r="AA3" s="15" t="s">
        <v>1</v>
      </c>
      <c r="AB3" s="15" t="s">
        <v>1</v>
      </c>
      <c r="AC3" s="15" t="s">
        <v>1</v>
      </c>
      <c r="AD3" s="15" t="s">
        <v>1</v>
      </c>
      <c r="AE3" s="15" t="s">
        <v>1</v>
      </c>
      <c r="AF3" s="15" t="s">
        <v>1</v>
      </c>
      <c r="AG3" s="15" t="s">
        <v>1</v>
      </c>
      <c r="AH3" s="15" t="s">
        <v>1</v>
      </c>
    </row>
    <row r="4" spans="1:34" ht="30" customHeight="1" x14ac:dyDescent="0.35">
      <c r="A4" s="22">
        <v>1</v>
      </c>
      <c r="B4" s="29" t="s">
        <v>30</v>
      </c>
      <c r="C4" s="19" t="s">
        <v>31</v>
      </c>
      <c r="D4" s="19" t="s">
        <v>40</v>
      </c>
      <c r="E4" s="111" t="s">
        <v>91</v>
      </c>
      <c r="F4" s="19" t="s">
        <v>50</v>
      </c>
      <c r="G4" s="19" t="s">
        <v>51</v>
      </c>
      <c r="H4" s="19" t="s">
        <v>57</v>
      </c>
      <c r="I4" s="17">
        <v>4015</v>
      </c>
      <c r="J4" s="25">
        <v>2</v>
      </c>
      <c r="K4" s="59">
        <f>IF(SUM(T4:AK4)&gt;J4+M4,J4,SUM(T4:AK4))</f>
        <v>0</v>
      </c>
      <c r="L4" s="60">
        <f>(SUM(T4:AK4))</f>
        <v>0</v>
      </c>
      <c r="M4" s="61"/>
      <c r="N4" s="62">
        <f>ROUND(IF(J4*0.25-0.5&lt;0,0,J4*0.25-0.5),0)-Q4-O4</f>
        <v>0</v>
      </c>
      <c r="O4" s="61"/>
      <c r="P4" s="61"/>
      <c r="Q4" s="61"/>
      <c r="R4" s="63">
        <f>J4-(SUM(T4:AC4))+M4</f>
        <v>2</v>
      </c>
      <c r="S4" s="24" t="str">
        <f t="shared" ref="S4:S9" si="0">IF(R4&lt;0,"ATENÇÃO","OK")</f>
        <v>OK</v>
      </c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</row>
    <row r="5" spans="1:34" ht="30" customHeight="1" x14ac:dyDescent="0.35">
      <c r="A5" s="23">
        <v>2</v>
      </c>
      <c r="B5" s="30" t="s">
        <v>69</v>
      </c>
      <c r="C5" s="18" t="s">
        <v>32</v>
      </c>
      <c r="D5" s="18" t="s">
        <v>41</v>
      </c>
      <c r="E5" s="18" t="s">
        <v>42</v>
      </c>
      <c r="F5" s="18" t="s">
        <v>52</v>
      </c>
      <c r="G5" s="18" t="s">
        <v>53</v>
      </c>
      <c r="H5" s="18" t="s">
        <v>58</v>
      </c>
      <c r="I5" s="16">
        <v>2028</v>
      </c>
      <c r="J5" s="25">
        <v>16</v>
      </c>
      <c r="K5" s="59">
        <f t="shared" ref="K5:K9" si="1">IF(SUM(T5:AK5)&gt;J5+M5,J5,SUM(T5:AK5))</f>
        <v>0</v>
      </c>
      <c r="L5" s="60">
        <f t="shared" ref="L5:L9" si="2">(SUM(T5:AK5))</f>
        <v>0</v>
      </c>
      <c r="M5" s="61"/>
      <c r="N5" s="62">
        <f t="shared" ref="N5:N9" si="3">ROUND(IF(J5*0.25-0.5&lt;0,0,J5*0.25-0.5),0)-Q5-O5</f>
        <v>4</v>
      </c>
      <c r="O5" s="61"/>
      <c r="P5" s="61"/>
      <c r="Q5" s="61"/>
      <c r="R5" s="63">
        <f t="shared" ref="R5:R9" si="4">J5-(SUM(T5:AC5))+M5</f>
        <v>16</v>
      </c>
      <c r="S5" s="24" t="str">
        <f t="shared" si="0"/>
        <v>OK</v>
      </c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</row>
    <row r="6" spans="1:34" ht="30" customHeight="1" x14ac:dyDescent="0.35">
      <c r="A6" s="22">
        <v>3</v>
      </c>
      <c r="B6" s="29" t="s">
        <v>30</v>
      </c>
      <c r="C6" s="19" t="s">
        <v>33</v>
      </c>
      <c r="D6" s="27" t="s">
        <v>43</v>
      </c>
      <c r="E6" s="27" t="s">
        <v>44</v>
      </c>
      <c r="F6" s="27" t="s">
        <v>17</v>
      </c>
      <c r="G6" s="27" t="s">
        <v>54</v>
      </c>
      <c r="H6" s="27" t="s">
        <v>19</v>
      </c>
      <c r="I6" s="17">
        <v>4508.46</v>
      </c>
      <c r="J6" s="25">
        <v>16</v>
      </c>
      <c r="K6" s="59">
        <f t="shared" si="1"/>
        <v>0</v>
      </c>
      <c r="L6" s="60">
        <f t="shared" si="2"/>
        <v>0</v>
      </c>
      <c r="M6" s="61"/>
      <c r="N6" s="62">
        <f t="shared" si="3"/>
        <v>4</v>
      </c>
      <c r="O6" s="61"/>
      <c r="P6" s="61"/>
      <c r="Q6" s="61"/>
      <c r="R6" s="63">
        <f t="shared" si="4"/>
        <v>16</v>
      </c>
      <c r="S6" s="24" t="str">
        <f t="shared" si="0"/>
        <v>OK</v>
      </c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</row>
    <row r="7" spans="1:34" ht="30" customHeight="1" x14ac:dyDescent="0.35">
      <c r="A7" s="23">
        <v>4</v>
      </c>
      <c r="B7" s="30" t="s">
        <v>34</v>
      </c>
      <c r="C7" s="18" t="s">
        <v>35</v>
      </c>
      <c r="D7" s="18" t="s">
        <v>45</v>
      </c>
      <c r="E7" s="18" t="s">
        <v>46</v>
      </c>
      <c r="F7" s="18" t="s">
        <v>23</v>
      </c>
      <c r="G7" s="18" t="s">
        <v>55</v>
      </c>
      <c r="H7" s="18" t="s">
        <v>19</v>
      </c>
      <c r="I7" s="16">
        <v>1500</v>
      </c>
      <c r="J7" s="25">
        <v>0</v>
      </c>
      <c r="K7" s="59">
        <f t="shared" si="1"/>
        <v>0</v>
      </c>
      <c r="L7" s="60">
        <f t="shared" si="2"/>
        <v>0</v>
      </c>
      <c r="M7" s="61"/>
      <c r="N7" s="62">
        <f t="shared" si="3"/>
        <v>0</v>
      </c>
      <c r="O7" s="61"/>
      <c r="P7" s="61"/>
      <c r="Q7" s="61"/>
      <c r="R7" s="63">
        <f t="shared" si="4"/>
        <v>0</v>
      </c>
      <c r="S7" s="24" t="str">
        <f t="shared" si="0"/>
        <v>OK</v>
      </c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</row>
    <row r="8" spans="1:34" ht="30" customHeight="1" x14ac:dyDescent="0.35">
      <c r="A8" s="31">
        <v>5</v>
      </c>
      <c r="B8" s="29" t="s">
        <v>36</v>
      </c>
      <c r="C8" s="19" t="s">
        <v>37</v>
      </c>
      <c r="D8" s="19" t="s">
        <v>47</v>
      </c>
      <c r="E8" s="19" t="s">
        <v>47</v>
      </c>
      <c r="F8" s="19" t="s">
        <v>17</v>
      </c>
      <c r="G8" s="19" t="s">
        <v>20</v>
      </c>
      <c r="H8" s="19" t="s">
        <v>19</v>
      </c>
      <c r="I8" s="17">
        <v>6305</v>
      </c>
      <c r="J8" s="25">
        <v>0</v>
      </c>
      <c r="K8" s="59">
        <f t="shared" si="1"/>
        <v>0</v>
      </c>
      <c r="L8" s="60">
        <f t="shared" si="2"/>
        <v>0</v>
      </c>
      <c r="M8" s="61"/>
      <c r="N8" s="62">
        <f t="shared" si="3"/>
        <v>0</v>
      </c>
      <c r="O8" s="61"/>
      <c r="P8" s="61"/>
      <c r="Q8" s="61"/>
      <c r="R8" s="63">
        <f t="shared" si="4"/>
        <v>0</v>
      </c>
      <c r="S8" s="24" t="str">
        <f t="shared" si="0"/>
        <v>OK</v>
      </c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</row>
    <row r="9" spans="1:34" ht="30" customHeight="1" x14ac:dyDescent="0.35">
      <c r="A9" s="21">
        <v>6</v>
      </c>
      <c r="B9" s="30" t="s">
        <v>38</v>
      </c>
      <c r="C9" s="18" t="s">
        <v>39</v>
      </c>
      <c r="D9" s="28" t="s">
        <v>48</v>
      </c>
      <c r="E9" s="28" t="s">
        <v>49</v>
      </c>
      <c r="F9" s="18" t="s">
        <v>21</v>
      </c>
      <c r="G9" s="18" t="s">
        <v>56</v>
      </c>
      <c r="H9" s="28" t="s">
        <v>19</v>
      </c>
      <c r="I9" s="16">
        <v>9000</v>
      </c>
      <c r="J9" s="25">
        <v>0</v>
      </c>
      <c r="K9" s="59">
        <f t="shared" si="1"/>
        <v>0</v>
      </c>
      <c r="L9" s="60">
        <f t="shared" si="2"/>
        <v>0</v>
      </c>
      <c r="M9" s="61"/>
      <c r="N9" s="62">
        <f t="shared" si="3"/>
        <v>0</v>
      </c>
      <c r="O9" s="61"/>
      <c r="P9" s="61"/>
      <c r="Q9" s="61"/>
      <c r="R9" s="63">
        <f t="shared" si="4"/>
        <v>0</v>
      </c>
      <c r="S9" s="24" t="str">
        <f t="shared" si="0"/>
        <v>OK</v>
      </c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</row>
    <row r="10" spans="1:34" x14ac:dyDescent="0.35">
      <c r="J10" s="64">
        <f>SUMPRODUCT($I$4:$I$9,J4:J9)</f>
        <v>112613.36</v>
      </c>
      <c r="K10" s="64">
        <f t="shared" ref="K10:L10" si="5">SUMPRODUCT($I$4:$I$9,K4:K9)</f>
        <v>0</v>
      </c>
      <c r="L10" s="64">
        <f t="shared" si="5"/>
        <v>0</v>
      </c>
      <c r="R10" s="5">
        <f>SUM(R4:R9)</f>
        <v>34</v>
      </c>
      <c r="T10" s="20">
        <f t="shared" ref="T10:AH10" si="6">SUMPRODUCT($I$4:$I$9,T4:T9)</f>
        <v>0</v>
      </c>
      <c r="U10" s="20">
        <f t="shared" si="6"/>
        <v>0</v>
      </c>
      <c r="V10" s="20">
        <f t="shared" si="6"/>
        <v>0</v>
      </c>
      <c r="W10" s="20">
        <f t="shared" si="6"/>
        <v>0</v>
      </c>
      <c r="X10" s="20">
        <f t="shared" si="6"/>
        <v>0</v>
      </c>
      <c r="Y10" s="20">
        <f t="shared" si="6"/>
        <v>0</v>
      </c>
      <c r="Z10" s="20">
        <f t="shared" si="6"/>
        <v>0</v>
      </c>
      <c r="AA10" s="20">
        <f t="shared" si="6"/>
        <v>0</v>
      </c>
      <c r="AB10" s="20">
        <f t="shared" si="6"/>
        <v>0</v>
      </c>
      <c r="AC10" s="20">
        <f t="shared" si="6"/>
        <v>0</v>
      </c>
      <c r="AD10" s="20">
        <f t="shared" si="6"/>
        <v>0</v>
      </c>
      <c r="AE10" s="20">
        <f t="shared" si="6"/>
        <v>0</v>
      </c>
      <c r="AF10" s="20">
        <f t="shared" si="6"/>
        <v>0</v>
      </c>
      <c r="AG10" s="20">
        <f t="shared" si="6"/>
        <v>0</v>
      </c>
      <c r="AH10" s="20">
        <f t="shared" si="6"/>
        <v>0</v>
      </c>
    </row>
    <row r="11" spans="1:34" x14ac:dyDescent="0.35">
      <c r="J11" s="5">
        <f>SUM(J4:J9)</f>
        <v>34</v>
      </c>
    </row>
    <row r="13" spans="1:34" x14ac:dyDescent="0.35">
      <c r="B13" s="86" t="s">
        <v>60</v>
      </c>
      <c r="C13" s="87"/>
      <c r="D13" s="87"/>
      <c r="E13" s="87"/>
      <c r="F13" s="87"/>
      <c r="G13" s="87"/>
      <c r="H13" s="87"/>
      <c r="I13" s="88"/>
    </row>
    <row r="14" spans="1:34" x14ac:dyDescent="0.35">
      <c r="B14" s="72" t="s">
        <v>63</v>
      </c>
      <c r="C14" s="73"/>
      <c r="D14" s="73"/>
      <c r="E14" s="73"/>
      <c r="F14" s="73"/>
      <c r="G14" s="73"/>
      <c r="H14" s="73"/>
      <c r="I14" s="74"/>
    </row>
    <row r="15" spans="1:34" x14ac:dyDescent="0.35">
      <c r="B15" s="72" t="s">
        <v>62</v>
      </c>
      <c r="C15" s="73"/>
      <c r="D15" s="73"/>
      <c r="E15" s="73"/>
      <c r="F15" s="73"/>
      <c r="G15" s="73"/>
      <c r="H15" s="73"/>
      <c r="I15" s="74"/>
    </row>
    <row r="16" spans="1:34" x14ac:dyDescent="0.35">
      <c r="B16" s="69" t="s">
        <v>61</v>
      </c>
      <c r="C16" s="70"/>
      <c r="D16" s="70"/>
      <c r="E16" s="70"/>
      <c r="F16" s="70"/>
      <c r="G16" s="70"/>
      <c r="H16" s="70"/>
      <c r="I16" s="71"/>
    </row>
  </sheetData>
  <mergeCells count="24">
    <mergeCell ref="B15:I15"/>
    <mergeCell ref="B16:I16"/>
    <mergeCell ref="AC1:AC2"/>
    <mergeCell ref="W1:W2"/>
    <mergeCell ref="X1:X2"/>
    <mergeCell ref="Y1:Y2"/>
    <mergeCell ref="Z1:Z2"/>
    <mergeCell ref="AA1:AA2"/>
    <mergeCell ref="AB1:AB2"/>
    <mergeCell ref="A1:B1"/>
    <mergeCell ref="C1:I1"/>
    <mergeCell ref="J1:S1"/>
    <mergeCell ref="T1:T2"/>
    <mergeCell ref="U1:U2"/>
    <mergeCell ref="AF1:AF2"/>
    <mergeCell ref="AG1:AG2"/>
    <mergeCell ref="AH1:AH2"/>
    <mergeCell ref="B13:I13"/>
    <mergeCell ref="B14:I14"/>
    <mergeCell ref="V1:V2"/>
    <mergeCell ref="A2:I2"/>
    <mergeCell ref="J2:S2"/>
    <mergeCell ref="AD1:AD2"/>
    <mergeCell ref="AE1:AE2"/>
  </mergeCells>
  <conditionalFormatting sqref="T4:AH9">
    <cfRule type="cellIs" dxfId="29" priority="1" operator="greaterThan">
      <formula>0</formula>
    </cfRule>
    <cfRule type="cellIs" dxfId="28" priority="2" operator="greaterThan">
      <formula>0</formula>
    </cfRule>
    <cfRule type="cellIs" dxfId="27" priority="3" operator="greaterThan">
      <formula>1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C26D5D-D1E0-45BC-84BD-645BF352A4A4}">
  <dimension ref="A1:AH16"/>
  <sheetViews>
    <sheetView zoomScale="80" zoomScaleNormal="80" workbookViewId="0">
      <selection activeCell="E4" sqref="E4"/>
    </sheetView>
  </sheetViews>
  <sheetFormatPr defaultColWidth="9.7265625" defaultRowHeight="14.5" x14ac:dyDescent="0.35"/>
  <cols>
    <col min="1" max="1" width="8" style="1" customWidth="1"/>
    <col min="2" max="2" width="34.453125" style="1" customWidth="1"/>
    <col min="3" max="3" width="22.54296875" style="9" customWidth="1"/>
    <col min="4" max="4" width="14.7265625" style="9" customWidth="1"/>
    <col min="5" max="5" width="10.26953125" style="9" customWidth="1"/>
    <col min="6" max="6" width="12.81640625" style="1" bestFit="1" customWidth="1"/>
    <col min="7" max="7" width="16.26953125" style="1" bestFit="1" customWidth="1"/>
    <col min="8" max="8" width="12.81640625" style="1" customWidth="1"/>
    <col min="9" max="9" width="15.7265625" style="14" bestFit="1" customWidth="1"/>
    <col min="10" max="17" width="13.26953125" style="5" customWidth="1"/>
    <col min="18" max="18" width="13.26953125" style="10" customWidth="1"/>
    <col min="19" max="19" width="12.54296875" style="4" customWidth="1"/>
    <col min="20" max="24" width="13.7265625" style="2" customWidth="1"/>
    <col min="25" max="25" width="13.81640625" style="2" customWidth="1"/>
    <col min="26" max="34" width="13.7265625" style="2" customWidth="1"/>
    <col min="35" max="16384" width="9.7265625" style="2"/>
  </cols>
  <sheetData>
    <row r="1" spans="1:34" ht="54" customHeight="1" x14ac:dyDescent="0.35">
      <c r="A1" s="81" t="s">
        <v>26</v>
      </c>
      <c r="B1" s="82"/>
      <c r="C1" s="83" t="s">
        <v>24</v>
      </c>
      <c r="D1" s="84"/>
      <c r="E1" s="84"/>
      <c r="F1" s="84"/>
      <c r="G1" s="84"/>
      <c r="H1" s="84"/>
      <c r="I1" s="85"/>
      <c r="J1" s="78" t="s">
        <v>25</v>
      </c>
      <c r="K1" s="79"/>
      <c r="L1" s="79"/>
      <c r="M1" s="79"/>
      <c r="N1" s="79"/>
      <c r="O1" s="79"/>
      <c r="P1" s="79"/>
      <c r="Q1" s="79"/>
      <c r="R1" s="79"/>
      <c r="S1" s="80"/>
      <c r="T1" s="90" t="s">
        <v>77</v>
      </c>
      <c r="U1" s="89" t="s">
        <v>22</v>
      </c>
      <c r="V1" s="89" t="s">
        <v>22</v>
      </c>
      <c r="W1" s="89" t="s">
        <v>22</v>
      </c>
      <c r="X1" s="89" t="s">
        <v>22</v>
      </c>
      <c r="Y1" s="89" t="s">
        <v>22</v>
      </c>
      <c r="Z1" s="89" t="s">
        <v>22</v>
      </c>
      <c r="AA1" s="89" t="s">
        <v>22</v>
      </c>
      <c r="AB1" s="89" t="s">
        <v>22</v>
      </c>
      <c r="AC1" s="89" t="s">
        <v>22</v>
      </c>
      <c r="AD1" s="89" t="s">
        <v>22</v>
      </c>
      <c r="AE1" s="89" t="s">
        <v>22</v>
      </c>
      <c r="AF1" s="89" t="s">
        <v>22</v>
      </c>
      <c r="AG1" s="89" t="s">
        <v>22</v>
      </c>
      <c r="AH1" s="89" t="s">
        <v>22</v>
      </c>
    </row>
    <row r="2" spans="1:34" ht="27" customHeight="1" x14ac:dyDescent="0.35">
      <c r="A2" s="83" t="s">
        <v>66</v>
      </c>
      <c r="B2" s="84"/>
      <c r="C2" s="84"/>
      <c r="D2" s="84"/>
      <c r="E2" s="84"/>
      <c r="F2" s="84"/>
      <c r="G2" s="84"/>
      <c r="H2" s="84"/>
      <c r="I2" s="85"/>
      <c r="J2" s="75" t="s">
        <v>59</v>
      </c>
      <c r="K2" s="76"/>
      <c r="L2" s="76"/>
      <c r="M2" s="76"/>
      <c r="N2" s="76"/>
      <c r="O2" s="76"/>
      <c r="P2" s="76"/>
      <c r="Q2" s="76"/>
      <c r="R2" s="76"/>
      <c r="S2" s="77"/>
      <c r="T2" s="90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  <c r="AH2" s="89"/>
    </row>
    <row r="3" spans="1:34" s="3" customFormat="1" ht="58" x14ac:dyDescent="0.25">
      <c r="A3" s="11" t="s">
        <v>3</v>
      </c>
      <c r="B3" s="11" t="s">
        <v>14</v>
      </c>
      <c r="C3" s="11" t="s">
        <v>27</v>
      </c>
      <c r="D3" s="11" t="s">
        <v>29</v>
      </c>
      <c r="E3" s="11" t="s">
        <v>28</v>
      </c>
      <c r="F3" s="12" t="s">
        <v>12</v>
      </c>
      <c r="G3" s="12" t="s">
        <v>13</v>
      </c>
      <c r="H3" s="12" t="s">
        <v>18</v>
      </c>
      <c r="I3" s="13" t="s">
        <v>15</v>
      </c>
      <c r="J3" s="7" t="s">
        <v>4</v>
      </c>
      <c r="K3" s="57" t="s">
        <v>84</v>
      </c>
      <c r="L3" s="57" t="s">
        <v>85</v>
      </c>
      <c r="M3" s="57" t="s">
        <v>86</v>
      </c>
      <c r="N3" s="57" t="s">
        <v>87</v>
      </c>
      <c r="O3" s="57" t="s">
        <v>88</v>
      </c>
      <c r="P3" s="57" t="s">
        <v>89</v>
      </c>
      <c r="Q3" s="57" t="s">
        <v>90</v>
      </c>
      <c r="R3" s="58" t="s">
        <v>0</v>
      </c>
      <c r="S3" s="6" t="s">
        <v>2</v>
      </c>
      <c r="T3" s="43">
        <v>45608</v>
      </c>
      <c r="U3" s="15" t="s">
        <v>1</v>
      </c>
      <c r="V3" s="15" t="s">
        <v>1</v>
      </c>
      <c r="W3" s="15" t="s">
        <v>1</v>
      </c>
      <c r="X3" s="15" t="s">
        <v>1</v>
      </c>
      <c r="Y3" s="15" t="s">
        <v>1</v>
      </c>
      <c r="Z3" s="15" t="s">
        <v>1</v>
      </c>
      <c r="AA3" s="15" t="s">
        <v>1</v>
      </c>
      <c r="AB3" s="15" t="s">
        <v>1</v>
      </c>
      <c r="AC3" s="15" t="s">
        <v>1</v>
      </c>
      <c r="AD3" s="15" t="s">
        <v>1</v>
      </c>
      <c r="AE3" s="15" t="s">
        <v>1</v>
      </c>
      <c r="AF3" s="15" t="s">
        <v>1</v>
      </c>
      <c r="AG3" s="15" t="s">
        <v>1</v>
      </c>
      <c r="AH3" s="15" t="s">
        <v>1</v>
      </c>
    </row>
    <row r="4" spans="1:34" ht="30" customHeight="1" x14ac:dyDescent="0.35">
      <c r="A4" s="22">
        <v>1</v>
      </c>
      <c r="B4" s="29" t="s">
        <v>30</v>
      </c>
      <c r="C4" s="19" t="s">
        <v>31</v>
      </c>
      <c r="D4" s="19" t="s">
        <v>40</v>
      </c>
      <c r="E4" s="111" t="s">
        <v>91</v>
      </c>
      <c r="F4" s="19" t="s">
        <v>50</v>
      </c>
      <c r="G4" s="19" t="s">
        <v>51</v>
      </c>
      <c r="H4" s="19" t="s">
        <v>57</v>
      </c>
      <c r="I4" s="17">
        <v>4015</v>
      </c>
      <c r="J4" s="25">
        <v>6</v>
      </c>
      <c r="K4" s="59">
        <f>IF(SUM(T4:AK4)&gt;J4+M4,J4,SUM(T4:AK4))</f>
        <v>6</v>
      </c>
      <c r="L4" s="60">
        <f>(SUM(T4:AK4))</f>
        <v>6</v>
      </c>
      <c r="M4" s="61"/>
      <c r="N4" s="62">
        <f>ROUND(IF(J4*0.25-0.5&lt;0,0,J4*0.25-0.5),0)-Q4-O4</f>
        <v>1</v>
      </c>
      <c r="O4" s="61"/>
      <c r="P4" s="61"/>
      <c r="Q4" s="61"/>
      <c r="R4" s="63">
        <f>J4-(SUM(T4:AC4))+M4</f>
        <v>0</v>
      </c>
      <c r="S4" s="24" t="str">
        <f t="shared" ref="S4:S9" si="0">IF(R4&lt;0,"ATENÇÃO","OK")</f>
        <v>OK</v>
      </c>
      <c r="T4" s="26">
        <v>6</v>
      </c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</row>
    <row r="5" spans="1:34" ht="30" customHeight="1" x14ac:dyDescent="0.35">
      <c r="A5" s="23">
        <v>2</v>
      </c>
      <c r="B5" s="30" t="s">
        <v>69</v>
      </c>
      <c r="C5" s="18" t="s">
        <v>32</v>
      </c>
      <c r="D5" s="18" t="s">
        <v>41</v>
      </c>
      <c r="E5" s="18" t="s">
        <v>42</v>
      </c>
      <c r="F5" s="18" t="s">
        <v>52</v>
      </c>
      <c r="G5" s="18" t="s">
        <v>53</v>
      </c>
      <c r="H5" s="18" t="s">
        <v>58</v>
      </c>
      <c r="I5" s="16">
        <v>2028</v>
      </c>
      <c r="J5" s="25">
        <v>3</v>
      </c>
      <c r="K5" s="59">
        <f t="shared" ref="K5:K9" si="1">IF(SUM(T5:AK5)&gt;J5+M5,J5,SUM(T5:AK5))</f>
        <v>0</v>
      </c>
      <c r="L5" s="60">
        <f t="shared" ref="L5:L9" si="2">(SUM(T5:AK5))</f>
        <v>0</v>
      </c>
      <c r="M5" s="61"/>
      <c r="N5" s="62">
        <f t="shared" ref="N5:N9" si="3">ROUND(IF(J5*0.25-0.5&lt;0,0,J5*0.25-0.5),0)-Q5-O5</f>
        <v>0</v>
      </c>
      <c r="O5" s="61"/>
      <c r="P5" s="61"/>
      <c r="Q5" s="61"/>
      <c r="R5" s="63">
        <f t="shared" ref="R5:R9" si="4">J5-(SUM(T5:AC5))+M5</f>
        <v>3</v>
      </c>
      <c r="S5" s="24" t="str">
        <f t="shared" si="0"/>
        <v>OK</v>
      </c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</row>
    <row r="6" spans="1:34" ht="30" customHeight="1" x14ac:dyDescent="0.35">
      <c r="A6" s="22">
        <v>3</v>
      </c>
      <c r="B6" s="29" t="s">
        <v>30</v>
      </c>
      <c r="C6" s="19" t="s">
        <v>33</v>
      </c>
      <c r="D6" s="27" t="s">
        <v>43</v>
      </c>
      <c r="E6" s="27" t="s">
        <v>44</v>
      </c>
      <c r="F6" s="27" t="s">
        <v>17</v>
      </c>
      <c r="G6" s="27" t="s">
        <v>54</v>
      </c>
      <c r="H6" s="27" t="s">
        <v>19</v>
      </c>
      <c r="I6" s="17">
        <v>4508.46</v>
      </c>
      <c r="J6" s="25">
        <v>13</v>
      </c>
      <c r="K6" s="59">
        <f t="shared" si="1"/>
        <v>13</v>
      </c>
      <c r="L6" s="60">
        <f t="shared" si="2"/>
        <v>13</v>
      </c>
      <c r="M6" s="61"/>
      <c r="N6" s="62">
        <f t="shared" si="3"/>
        <v>3</v>
      </c>
      <c r="O6" s="61"/>
      <c r="P6" s="61"/>
      <c r="Q6" s="61"/>
      <c r="R6" s="63">
        <f t="shared" si="4"/>
        <v>0</v>
      </c>
      <c r="S6" s="24" t="str">
        <f t="shared" si="0"/>
        <v>OK</v>
      </c>
      <c r="T6" s="26">
        <v>13</v>
      </c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</row>
    <row r="7" spans="1:34" ht="30" customHeight="1" x14ac:dyDescent="0.35">
      <c r="A7" s="23">
        <v>4</v>
      </c>
      <c r="B7" s="30" t="s">
        <v>34</v>
      </c>
      <c r="C7" s="18" t="s">
        <v>35</v>
      </c>
      <c r="D7" s="18" t="s">
        <v>45</v>
      </c>
      <c r="E7" s="18" t="s">
        <v>46</v>
      </c>
      <c r="F7" s="18" t="s">
        <v>23</v>
      </c>
      <c r="G7" s="18" t="s">
        <v>55</v>
      </c>
      <c r="H7" s="18" t="s">
        <v>19</v>
      </c>
      <c r="I7" s="16">
        <v>1500</v>
      </c>
      <c r="J7" s="25">
        <v>0</v>
      </c>
      <c r="K7" s="59">
        <f t="shared" si="1"/>
        <v>0</v>
      </c>
      <c r="L7" s="60">
        <f t="shared" si="2"/>
        <v>0</v>
      </c>
      <c r="M7" s="61"/>
      <c r="N7" s="62">
        <f t="shared" si="3"/>
        <v>0</v>
      </c>
      <c r="O7" s="61"/>
      <c r="P7" s="61"/>
      <c r="Q7" s="61"/>
      <c r="R7" s="63">
        <f t="shared" si="4"/>
        <v>0</v>
      </c>
      <c r="S7" s="24" t="str">
        <f t="shared" si="0"/>
        <v>OK</v>
      </c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</row>
    <row r="8" spans="1:34" ht="30" customHeight="1" x14ac:dyDescent="0.35">
      <c r="A8" s="31">
        <v>5</v>
      </c>
      <c r="B8" s="29" t="s">
        <v>36</v>
      </c>
      <c r="C8" s="19" t="s">
        <v>37</v>
      </c>
      <c r="D8" s="19" t="s">
        <v>47</v>
      </c>
      <c r="E8" s="19" t="s">
        <v>47</v>
      </c>
      <c r="F8" s="19" t="s">
        <v>17</v>
      </c>
      <c r="G8" s="19" t="s">
        <v>20</v>
      </c>
      <c r="H8" s="19" t="s">
        <v>19</v>
      </c>
      <c r="I8" s="17">
        <v>6305</v>
      </c>
      <c r="J8" s="25">
        <v>0</v>
      </c>
      <c r="K8" s="59">
        <f t="shared" si="1"/>
        <v>0</v>
      </c>
      <c r="L8" s="60">
        <f t="shared" si="2"/>
        <v>0</v>
      </c>
      <c r="M8" s="61"/>
      <c r="N8" s="62">
        <f t="shared" si="3"/>
        <v>0</v>
      </c>
      <c r="O8" s="61"/>
      <c r="P8" s="61"/>
      <c r="Q8" s="61"/>
      <c r="R8" s="63">
        <f t="shared" si="4"/>
        <v>0</v>
      </c>
      <c r="S8" s="24" t="str">
        <f t="shared" si="0"/>
        <v>OK</v>
      </c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</row>
    <row r="9" spans="1:34" ht="30" customHeight="1" x14ac:dyDescent="0.35">
      <c r="A9" s="21">
        <v>6</v>
      </c>
      <c r="B9" s="30" t="s">
        <v>38</v>
      </c>
      <c r="C9" s="18" t="s">
        <v>39</v>
      </c>
      <c r="D9" s="28" t="s">
        <v>48</v>
      </c>
      <c r="E9" s="28" t="s">
        <v>49</v>
      </c>
      <c r="F9" s="18" t="s">
        <v>21</v>
      </c>
      <c r="G9" s="18" t="s">
        <v>56</v>
      </c>
      <c r="H9" s="28" t="s">
        <v>19</v>
      </c>
      <c r="I9" s="16">
        <v>9000</v>
      </c>
      <c r="J9" s="25">
        <v>0</v>
      </c>
      <c r="K9" s="59">
        <f t="shared" si="1"/>
        <v>0</v>
      </c>
      <c r="L9" s="60">
        <f t="shared" si="2"/>
        <v>0</v>
      </c>
      <c r="M9" s="61"/>
      <c r="N9" s="62">
        <f t="shared" si="3"/>
        <v>0</v>
      </c>
      <c r="O9" s="61"/>
      <c r="P9" s="61"/>
      <c r="Q9" s="61"/>
      <c r="R9" s="63">
        <f t="shared" si="4"/>
        <v>0</v>
      </c>
      <c r="S9" s="24" t="str">
        <f t="shared" si="0"/>
        <v>OK</v>
      </c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</row>
    <row r="10" spans="1:34" x14ac:dyDescent="0.35">
      <c r="J10" s="64">
        <f>SUMPRODUCT($I$4:$I$9,J4:J9)</f>
        <v>88783.98000000001</v>
      </c>
      <c r="K10" s="64">
        <f t="shared" ref="K10:L10" si="5">SUMPRODUCT($I$4:$I$9,K4:K9)</f>
        <v>82699.98000000001</v>
      </c>
      <c r="L10" s="64">
        <f t="shared" si="5"/>
        <v>82699.98000000001</v>
      </c>
      <c r="R10" s="5">
        <f>SUM(R4:R9)</f>
        <v>3</v>
      </c>
      <c r="T10" s="44">
        <f t="shared" ref="T10:AH10" si="6">SUMPRODUCT($I$4:$I$9,T4:T9)</f>
        <v>82699.98000000001</v>
      </c>
      <c r="U10" s="20">
        <f t="shared" si="6"/>
        <v>0</v>
      </c>
      <c r="V10" s="20">
        <f t="shared" si="6"/>
        <v>0</v>
      </c>
      <c r="W10" s="20">
        <f t="shared" si="6"/>
        <v>0</v>
      </c>
      <c r="X10" s="20">
        <f t="shared" si="6"/>
        <v>0</v>
      </c>
      <c r="Y10" s="20">
        <f t="shared" si="6"/>
        <v>0</v>
      </c>
      <c r="Z10" s="20">
        <f t="shared" si="6"/>
        <v>0</v>
      </c>
      <c r="AA10" s="20">
        <f t="shared" si="6"/>
        <v>0</v>
      </c>
      <c r="AB10" s="20">
        <f t="shared" si="6"/>
        <v>0</v>
      </c>
      <c r="AC10" s="20">
        <f t="shared" si="6"/>
        <v>0</v>
      </c>
      <c r="AD10" s="20">
        <f t="shared" si="6"/>
        <v>0</v>
      </c>
      <c r="AE10" s="20">
        <f t="shared" si="6"/>
        <v>0</v>
      </c>
      <c r="AF10" s="20">
        <f t="shared" si="6"/>
        <v>0</v>
      </c>
      <c r="AG10" s="20">
        <f t="shared" si="6"/>
        <v>0</v>
      </c>
      <c r="AH10" s="20">
        <f t="shared" si="6"/>
        <v>0</v>
      </c>
    </row>
    <row r="11" spans="1:34" x14ac:dyDescent="0.35">
      <c r="J11" s="5">
        <f>SUM(J4:J9)</f>
        <v>22</v>
      </c>
    </row>
    <row r="13" spans="1:34" x14ac:dyDescent="0.35">
      <c r="B13" s="86" t="s">
        <v>60</v>
      </c>
      <c r="C13" s="87"/>
      <c r="D13" s="87"/>
      <c r="E13" s="87"/>
      <c r="F13" s="87"/>
      <c r="G13" s="87"/>
      <c r="H13" s="87"/>
      <c r="I13" s="88"/>
    </row>
    <row r="14" spans="1:34" x14ac:dyDescent="0.35">
      <c r="B14" s="72" t="s">
        <v>63</v>
      </c>
      <c r="C14" s="73"/>
      <c r="D14" s="73"/>
      <c r="E14" s="73"/>
      <c r="F14" s="73"/>
      <c r="G14" s="73"/>
      <c r="H14" s="73"/>
      <c r="I14" s="74"/>
    </row>
    <row r="15" spans="1:34" x14ac:dyDescent="0.35">
      <c r="B15" s="72" t="s">
        <v>62</v>
      </c>
      <c r="C15" s="73"/>
      <c r="D15" s="73"/>
      <c r="E15" s="73"/>
      <c r="F15" s="73"/>
      <c r="G15" s="73"/>
      <c r="H15" s="73"/>
      <c r="I15" s="74"/>
    </row>
    <row r="16" spans="1:34" x14ac:dyDescent="0.35">
      <c r="B16" s="69" t="s">
        <v>61</v>
      </c>
      <c r="C16" s="70"/>
      <c r="D16" s="70"/>
      <c r="E16" s="70"/>
      <c r="F16" s="70"/>
      <c r="G16" s="70"/>
      <c r="H16" s="70"/>
      <c r="I16" s="71"/>
    </row>
  </sheetData>
  <autoFilter ref="A2:AH10" xr:uid="{CAC26D5D-D1E0-45BC-84BD-645BF352A4A4}">
    <filterColumn colId="0" showButton="0"/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</autoFilter>
  <mergeCells count="24">
    <mergeCell ref="B15:I15"/>
    <mergeCell ref="B16:I16"/>
    <mergeCell ref="AC1:AC2"/>
    <mergeCell ref="W1:W2"/>
    <mergeCell ref="X1:X2"/>
    <mergeCell ref="Y1:Y2"/>
    <mergeCell ref="Z1:Z2"/>
    <mergeCell ref="AA1:AA2"/>
    <mergeCell ref="AB1:AB2"/>
    <mergeCell ref="A1:B1"/>
    <mergeCell ref="C1:I1"/>
    <mergeCell ref="J1:S1"/>
    <mergeCell ref="T1:T2"/>
    <mergeCell ref="U1:U2"/>
    <mergeCell ref="AF1:AF2"/>
    <mergeCell ref="AG1:AG2"/>
    <mergeCell ref="AH1:AH2"/>
    <mergeCell ref="B13:I13"/>
    <mergeCell ref="B14:I14"/>
    <mergeCell ref="V1:V2"/>
    <mergeCell ref="A2:I2"/>
    <mergeCell ref="J2:S2"/>
    <mergeCell ref="AD1:AD2"/>
    <mergeCell ref="AE1:AE2"/>
  </mergeCells>
  <conditionalFormatting sqref="T4:AH9">
    <cfRule type="cellIs" dxfId="26" priority="1" operator="greaterThan">
      <formula>0</formula>
    </cfRule>
    <cfRule type="cellIs" dxfId="25" priority="2" operator="greaterThan">
      <formula>0</formula>
    </cfRule>
    <cfRule type="cellIs" dxfId="24" priority="3" operator="greaterThan">
      <formula>1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5309D9-5BAB-4014-BEAC-BE0D3C0B47C9}">
  <dimension ref="A1:AH16"/>
  <sheetViews>
    <sheetView zoomScale="85" zoomScaleNormal="85" workbookViewId="0">
      <selection activeCell="E4" sqref="E4"/>
    </sheetView>
  </sheetViews>
  <sheetFormatPr defaultColWidth="9.7265625" defaultRowHeight="14.5" x14ac:dyDescent="0.35"/>
  <cols>
    <col min="1" max="1" width="8" style="1" customWidth="1"/>
    <col min="2" max="2" width="34.453125" style="1" customWidth="1"/>
    <col min="3" max="3" width="22.54296875" style="9" customWidth="1"/>
    <col min="4" max="4" width="14.7265625" style="9" customWidth="1"/>
    <col min="5" max="5" width="10.26953125" style="9" customWidth="1"/>
    <col min="6" max="6" width="12.81640625" style="1" bestFit="1" customWidth="1"/>
    <col min="7" max="7" width="16.26953125" style="1" bestFit="1" customWidth="1"/>
    <col min="8" max="8" width="12.81640625" style="1" customWidth="1"/>
    <col min="9" max="9" width="15.7265625" style="14" bestFit="1" customWidth="1"/>
    <col min="10" max="17" width="13.26953125" style="5" customWidth="1"/>
    <col min="18" max="18" width="13.26953125" style="10" customWidth="1"/>
    <col min="19" max="19" width="12.54296875" style="4" customWidth="1"/>
    <col min="20" max="24" width="13.7265625" style="2" customWidth="1"/>
    <col min="25" max="25" width="13.81640625" style="2" customWidth="1"/>
    <col min="26" max="34" width="13.7265625" style="2" customWidth="1"/>
    <col min="35" max="16384" width="9.7265625" style="2"/>
  </cols>
  <sheetData>
    <row r="1" spans="1:34" ht="54" customHeight="1" x14ac:dyDescent="0.35">
      <c r="A1" s="81" t="s">
        <v>26</v>
      </c>
      <c r="B1" s="82"/>
      <c r="C1" s="83" t="s">
        <v>24</v>
      </c>
      <c r="D1" s="84"/>
      <c r="E1" s="84"/>
      <c r="F1" s="84"/>
      <c r="G1" s="84"/>
      <c r="H1" s="84"/>
      <c r="I1" s="85"/>
      <c r="J1" s="78" t="s">
        <v>25</v>
      </c>
      <c r="K1" s="79"/>
      <c r="L1" s="79"/>
      <c r="M1" s="79"/>
      <c r="N1" s="79"/>
      <c r="O1" s="79"/>
      <c r="P1" s="79"/>
      <c r="Q1" s="79"/>
      <c r="R1" s="79"/>
      <c r="S1" s="80"/>
      <c r="T1" s="89" t="s">
        <v>22</v>
      </c>
      <c r="U1" s="89" t="s">
        <v>22</v>
      </c>
      <c r="V1" s="89" t="s">
        <v>22</v>
      </c>
      <c r="W1" s="89" t="s">
        <v>22</v>
      </c>
      <c r="X1" s="89" t="s">
        <v>22</v>
      </c>
      <c r="Y1" s="89" t="s">
        <v>22</v>
      </c>
      <c r="Z1" s="89" t="s">
        <v>22</v>
      </c>
      <c r="AA1" s="89" t="s">
        <v>22</v>
      </c>
      <c r="AB1" s="89" t="s">
        <v>22</v>
      </c>
      <c r="AC1" s="89" t="s">
        <v>22</v>
      </c>
      <c r="AD1" s="89" t="s">
        <v>22</v>
      </c>
      <c r="AE1" s="89" t="s">
        <v>22</v>
      </c>
      <c r="AF1" s="89" t="s">
        <v>22</v>
      </c>
      <c r="AG1" s="89" t="s">
        <v>22</v>
      </c>
      <c r="AH1" s="89" t="s">
        <v>22</v>
      </c>
    </row>
    <row r="2" spans="1:34" ht="27" customHeight="1" x14ac:dyDescent="0.35">
      <c r="A2" s="83" t="s">
        <v>67</v>
      </c>
      <c r="B2" s="84"/>
      <c r="C2" s="84"/>
      <c r="D2" s="84"/>
      <c r="E2" s="84"/>
      <c r="F2" s="84"/>
      <c r="G2" s="84"/>
      <c r="H2" s="84"/>
      <c r="I2" s="85"/>
      <c r="J2" s="75" t="s">
        <v>59</v>
      </c>
      <c r="K2" s="76"/>
      <c r="L2" s="76"/>
      <c r="M2" s="76"/>
      <c r="N2" s="76"/>
      <c r="O2" s="76"/>
      <c r="P2" s="76"/>
      <c r="Q2" s="76"/>
      <c r="R2" s="76"/>
      <c r="S2" s="77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  <c r="AH2" s="89"/>
    </row>
    <row r="3" spans="1:34" s="3" customFormat="1" ht="58" x14ac:dyDescent="0.25">
      <c r="A3" s="11" t="s">
        <v>3</v>
      </c>
      <c r="B3" s="11" t="s">
        <v>14</v>
      </c>
      <c r="C3" s="11" t="s">
        <v>27</v>
      </c>
      <c r="D3" s="11" t="s">
        <v>29</v>
      </c>
      <c r="E3" s="11" t="s">
        <v>28</v>
      </c>
      <c r="F3" s="12" t="s">
        <v>12</v>
      </c>
      <c r="G3" s="12" t="s">
        <v>13</v>
      </c>
      <c r="H3" s="12" t="s">
        <v>18</v>
      </c>
      <c r="I3" s="13" t="s">
        <v>15</v>
      </c>
      <c r="J3" s="7" t="s">
        <v>4</v>
      </c>
      <c r="K3" s="57" t="s">
        <v>84</v>
      </c>
      <c r="L3" s="57" t="s">
        <v>85</v>
      </c>
      <c r="M3" s="57" t="s">
        <v>86</v>
      </c>
      <c r="N3" s="57" t="s">
        <v>87</v>
      </c>
      <c r="O3" s="57" t="s">
        <v>88</v>
      </c>
      <c r="P3" s="57" t="s">
        <v>89</v>
      </c>
      <c r="Q3" s="57" t="s">
        <v>90</v>
      </c>
      <c r="R3" s="58" t="s">
        <v>0</v>
      </c>
      <c r="S3" s="6" t="s">
        <v>2</v>
      </c>
      <c r="T3" s="15" t="s">
        <v>1</v>
      </c>
      <c r="U3" s="15" t="s">
        <v>1</v>
      </c>
      <c r="V3" s="15" t="s">
        <v>1</v>
      </c>
      <c r="W3" s="15" t="s">
        <v>1</v>
      </c>
      <c r="X3" s="15" t="s">
        <v>1</v>
      </c>
      <c r="Y3" s="15" t="s">
        <v>1</v>
      </c>
      <c r="Z3" s="15" t="s">
        <v>1</v>
      </c>
      <c r="AA3" s="15" t="s">
        <v>1</v>
      </c>
      <c r="AB3" s="15" t="s">
        <v>1</v>
      </c>
      <c r="AC3" s="15" t="s">
        <v>1</v>
      </c>
      <c r="AD3" s="15" t="s">
        <v>1</v>
      </c>
      <c r="AE3" s="15" t="s">
        <v>1</v>
      </c>
      <c r="AF3" s="15" t="s">
        <v>1</v>
      </c>
      <c r="AG3" s="15" t="s">
        <v>1</v>
      </c>
      <c r="AH3" s="15" t="s">
        <v>1</v>
      </c>
    </row>
    <row r="4" spans="1:34" ht="30" customHeight="1" x14ac:dyDescent="0.35">
      <c r="A4" s="22">
        <v>1</v>
      </c>
      <c r="B4" s="29" t="s">
        <v>30</v>
      </c>
      <c r="C4" s="19" t="s">
        <v>31</v>
      </c>
      <c r="D4" s="19" t="s">
        <v>40</v>
      </c>
      <c r="E4" s="111" t="s">
        <v>91</v>
      </c>
      <c r="F4" s="19" t="s">
        <v>50</v>
      </c>
      <c r="G4" s="19" t="s">
        <v>51</v>
      </c>
      <c r="H4" s="19" t="s">
        <v>57</v>
      </c>
      <c r="I4" s="17">
        <v>4015</v>
      </c>
      <c r="J4" s="25">
        <v>4</v>
      </c>
      <c r="K4" s="59">
        <f>IF(SUM(T4:AK4)&gt;J4+M4,J4,SUM(T4:AK4))</f>
        <v>0</v>
      </c>
      <c r="L4" s="60">
        <f>(SUM(T4:AK4))</f>
        <v>0</v>
      </c>
      <c r="M4" s="61"/>
      <c r="N4" s="62">
        <f>ROUND(IF(J4*0.25-0.5&lt;0,0,J4*0.25-0.5),0)-Q4-O4</f>
        <v>1</v>
      </c>
      <c r="O4" s="61"/>
      <c r="P4" s="61"/>
      <c r="Q4" s="61"/>
      <c r="R4" s="63">
        <f>J4-(SUM(T4:AC4))+M4</f>
        <v>4</v>
      </c>
      <c r="S4" s="24" t="str">
        <f t="shared" ref="S4:S9" si="0">IF(R4&lt;0,"ATENÇÃO","OK")</f>
        <v>OK</v>
      </c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</row>
    <row r="5" spans="1:34" ht="30" customHeight="1" x14ac:dyDescent="0.35">
      <c r="A5" s="23">
        <v>2</v>
      </c>
      <c r="B5" s="30" t="s">
        <v>69</v>
      </c>
      <c r="C5" s="18" t="s">
        <v>32</v>
      </c>
      <c r="D5" s="18" t="s">
        <v>41</v>
      </c>
      <c r="E5" s="18" t="s">
        <v>42</v>
      </c>
      <c r="F5" s="18" t="s">
        <v>52</v>
      </c>
      <c r="G5" s="18" t="s">
        <v>53</v>
      </c>
      <c r="H5" s="18" t="s">
        <v>58</v>
      </c>
      <c r="I5" s="16">
        <v>2028</v>
      </c>
      <c r="J5" s="25">
        <v>2</v>
      </c>
      <c r="K5" s="59">
        <f t="shared" ref="K5:K9" si="1">IF(SUM(T5:AK5)&gt;J5+M5,J5,SUM(T5:AK5))</f>
        <v>0</v>
      </c>
      <c r="L5" s="60">
        <f t="shared" ref="L5:L9" si="2">(SUM(T5:AK5))</f>
        <v>0</v>
      </c>
      <c r="M5" s="61"/>
      <c r="N5" s="62">
        <f t="shared" ref="N5:N9" si="3">ROUND(IF(J5*0.25-0.5&lt;0,0,J5*0.25-0.5),0)-Q5-O5</f>
        <v>0</v>
      </c>
      <c r="O5" s="61"/>
      <c r="P5" s="61"/>
      <c r="Q5" s="61"/>
      <c r="R5" s="63">
        <f t="shared" ref="R5:R9" si="4">J5-(SUM(T5:AC5))+M5</f>
        <v>2</v>
      </c>
      <c r="S5" s="24" t="str">
        <f t="shared" si="0"/>
        <v>OK</v>
      </c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</row>
    <row r="6" spans="1:34" ht="30" customHeight="1" x14ac:dyDescent="0.35">
      <c r="A6" s="22">
        <v>3</v>
      </c>
      <c r="B6" s="29" t="s">
        <v>30</v>
      </c>
      <c r="C6" s="19" t="s">
        <v>33</v>
      </c>
      <c r="D6" s="27" t="s">
        <v>43</v>
      </c>
      <c r="E6" s="27" t="s">
        <v>44</v>
      </c>
      <c r="F6" s="27" t="s">
        <v>17</v>
      </c>
      <c r="G6" s="27" t="s">
        <v>54</v>
      </c>
      <c r="H6" s="27" t="s">
        <v>19</v>
      </c>
      <c r="I6" s="17">
        <v>4508.46</v>
      </c>
      <c r="J6" s="25">
        <v>20</v>
      </c>
      <c r="K6" s="59">
        <f t="shared" si="1"/>
        <v>0</v>
      </c>
      <c r="L6" s="60">
        <f t="shared" si="2"/>
        <v>0</v>
      </c>
      <c r="M6" s="61"/>
      <c r="N6" s="62">
        <f t="shared" si="3"/>
        <v>5</v>
      </c>
      <c r="O6" s="61"/>
      <c r="P6" s="61"/>
      <c r="Q6" s="61"/>
      <c r="R6" s="63">
        <f t="shared" si="4"/>
        <v>20</v>
      </c>
      <c r="S6" s="24" t="str">
        <f t="shared" si="0"/>
        <v>OK</v>
      </c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</row>
    <row r="7" spans="1:34" ht="30" customHeight="1" x14ac:dyDescent="0.35">
      <c r="A7" s="23">
        <v>4</v>
      </c>
      <c r="B7" s="30" t="s">
        <v>34</v>
      </c>
      <c r="C7" s="18" t="s">
        <v>35</v>
      </c>
      <c r="D7" s="18" t="s">
        <v>45</v>
      </c>
      <c r="E7" s="18" t="s">
        <v>46</v>
      </c>
      <c r="F7" s="18" t="s">
        <v>23</v>
      </c>
      <c r="G7" s="18" t="s">
        <v>55</v>
      </c>
      <c r="H7" s="18" t="s">
        <v>19</v>
      </c>
      <c r="I7" s="16">
        <v>1500</v>
      </c>
      <c r="J7" s="25">
        <v>4</v>
      </c>
      <c r="K7" s="59">
        <f t="shared" si="1"/>
        <v>0</v>
      </c>
      <c r="L7" s="60">
        <f t="shared" si="2"/>
        <v>0</v>
      </c>
      <c r="M7" s="61"/>
      <c r="N7" s="62">
        <f t="shared" si="3"/>
        <v>1</v>
      </c>
      <c r="O7" s="61"/>
      <c r="P7" s="61"/>
      <c r="Q7" s="61"/>
      <c r="R7" s="63">
        <f t="shared" si="4"/>
        <v>4</v>
      </c>
      <c r="S7" s="24" t="str">
        <f t="shared" si="0"/>
        <v>OK</v>
      </c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</row>
    <row r="8" spans="1:34" ht="30" customHeight="1" x14ac:dyDescent="0.35">
      <c r="A8" s="31">
        <v>5</v>
      </c>
      <c r="B8" s="29" t="s">
        <v>36</v>
      </c>
      <c r="C8" s="19" t="s">
        <v>37</v>
      </c>
      <c r="D8" s="19" t="s">
        <v>47</v>
      </c>
      <c r="E8" s="19" t="s">
        <v>47</v>
      </c>
      <c r="F8" s="19" t="s">
        <v>17</v>
      </c>
      <c r="G8" s="19" t="s">
        <v>20</v>
      </c>
      <c r="H8" s="19" t="s">
        <v>19</v>
      </c>
      <c r="I8" s="17">
        <v>6305</v>
      </c>
      <c r="J8" s="25">
        <v>0</v>
      </c>
      <c r="K8" s="59">
        <f t="shared" si="1"/>
        <v>0</v>
      </c>
      <c r="L8" s="60">
        <f t="shared" si="2"/>
        <v>0</v>
      </c>
      <c r="M8" s="61"/>
      <c r="N8" s="62">
        <f t="shared" si="3"/>
        <v>0</v>
      </c>
      <c r="O8" s="61"/>
      <c r="P8" s="61"/>
      <c r="Q8" s="61"/>
      <c r="R8" s="63">
        <f t="shared" si="4"/>
        <v>0</v>
      </c>
      <c r="S8" s="24" t="str">
        <f t="shared" si="0"/>
        <v>OK</v>
      </c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</row>
    <row r="9" spans="1:34" ht="30" customHeight="1" x14ac:dyDescent="0.35">
      <c r="A9" s="21">
        <v>6</v>
      </c>
      <c r="B9" s="30" t="s">
        <v>38</v>
      </c>
      <c r="C9" s="18" t="s">
        <v>39</v>
      </c>
      <c r="D9" s="28" t="s">
        <v>48</v>
      </c>
      <c r="E9" s="28" t="s">
        <v>49</v>
      </c>
      <c r="F9" s="18" t="s">
        <v>21</v>
      </c>
      <c r="G9" s="18" t="s">
        <v>56</v>
      </c>
      <c r="H9" s="28" t="s">
        <v>19</v>
      </c>
      <c r="I9" s="16">
        <v>9000</v>
      </c>
      <c r="J9" s="25">
        <v>0</v>
      </c>
      <c r="K9" s="59">
        <f t="shared" si="1"/>
        <v>0</v>
      </c>
      <c r="L9" s="60">
        <f t="shared" si="2"/>
        <v>0</v>
      </c>
      <c r="M9" s="61"/>
      <c r="N9" s="62">
        <f t="shared" si="3"/>
        <v>0</v>
      </c>
      <c r="O9" s="61"/>
      <c r="P9" s="61"/>
      <c r="Q9" s="61"/>
      <c r="R9" s="63">
        <f t="shared" si="4"/>
        <v>0</v>
      </c>
      <c r="S9" s="24" t="str">
        <f t="shared" si="0"/>
        <v>OK</v>
      </c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</row>
    <row r="10" spans="1:34" x14ac:dyDescent="0.35">
      <c r="J10" s="64">
        <f>SUMPRODUCT($I$4:$I$9,J4:J9)</f>
        <v>116285.2</v>
      </c>
      <c r="K10" s="64">
        <f t="shared" ref="K10:L10" si="5">SUMPRODUCT($I$4:$I$9,K4:K9)</f>
        <v>0</v>
      </c>
      <c r="L10" s="64">
        <f t="shared" si="5"/>
        <v>0</v>
      </c>
      <c r="R10" s="5">
        <f>SUM(R4:R9)</f>
        <v>30</v>
      </c>
      <c r="T10" s="20">
        <f t="shared" ref="T10:AH10" si="6">SUMPRODUCT($I$4:$I$9,T4:T9)</f>
        <v>0</v>
      </c>
      <c r="U10" s="20">
        <f t="shared" si="6"/>
        <v>0</v>
      </c>
      <c r="V10" s="20">
        <f t="shared" si="6"/>
        <v>0</v>
      </c>
      <c r="W10" s="20">
        <f t="shared" si="6"/>
        <v>0</v>
      </c>
      <c r="X10" s="20">
        <f t="shared" si="6"/>
        <v>0</v>
      </c>
      <c r="Y10" s="20">
        <f t="shared" si="6"/>
        <v>0</v>
      </c>
      <c r="Z10" s="20">
        <f t="shared" si="6"/>
        <v>0</v>
      </c>
      <c r="AA10" s="20">
        <f t="shared" si="6"/>
        <v>0</v>
      </c>
      <c r="AB10" s="20">
        <f t="shared" si="6"/>
        <v>0</v>
      </c>
      <c r="AC10" s="20">
        <f t="shared" si="6"/>
        <v>0</v>
      </c>
      <c r="AD10" s="20">
        <f t="shared" si="6"/>
        <v>0</v>
      </c>
      <c r="AE10" s="20">
        <f t="shared" si="6"/>
        <v>0</v>
      </c>
      <c r="AF10" s="20">
        <f t="shared" si="6"/>
        <v>0</v>
      </c>
      <c r="AG10" s="20">
        <f t="shared" si="6"/>
        <v>0</v>
      </c>
      <c r="AH10" s="20">
        <f t="shared" si="6"/>
        <v>0</v>
      </c>
    </row>
    <row r="11" spans="1:34" x14ac:dyDescent="0.35">
      <c r="J11" s="5">
        <f>SUM(J4:J9)</f>
        <v>30</v>
      </c>
    </row>
    <row r="13" spans="1:34" x14ac:dyDescent="0.35">
      <c r="B13" s="86" t="s">
        <v>60</v>
      </c>
      <c r="C13" s="87"/>
      <c r="D13" s="87"/>
      <c r="E13" s="87"/>
      <c r="F13" s="87"/>
      <c r="G13" s="87"/>
      <c r="H13" s="87"/>
      <c r="I13" s="88"/>
    </row>
    <row r="14" spans="1:34" x14ac:dyDescent="0.35">
      <c r="B14" s="72" t="s">
        <v>63</v>
      </c>
      <c r="C14" s="73"/>
      <c r="D14" s="73"/>
      <c r="E14" s="73"/>
      <c r="F14" s="73"/>
      <c r="G14" s="73"/>
      <c r="H14" s="73"/>
      <c r="I14" s="74"/>
    </row>
    <row r="15" spans="1:34" x14ac:dyDescent="0.35">
      <c r="B15" s="72" t="s">
        <v>62</v>
      </c>
      <c r="C15" s="73"/>
      <c r="D15" s="73"/>
      <c r="E15" s="73"/>
      <c r="F15" s="73"/>
      <c r="G15" s="73"/>
      <c r="H15" s="73"/>
      <c r="I15" s="74"/>
    </row>
    <row r="16" spans="1:34" x14ac:dyDescent="0.35">
      <c r="B16" s="69" t="s">
        <v>61</v>
      </c>
      <c r="C16" s="70"/>
      <c r="D16" s="70"/>
      <c r="E16" s="70"/>
      <c r="F16" s="70"/>
      <c r="G16" s="70"/>
      <c r="H16" s="70"/>
      <c r="I16" s="71"/>
    </row>
  </sheetData>
  <mergeCells count="24">
    <mergeCell ref="B15:I15"/>
    <mergeCell ref="B16:I16"/>
    <mergeCell ref="AC1:AC2"/>
    <mergeCell ref="W1:W2"/>
    <mergeCell ref="X1:X2"/>
    <mergeCell ref="Y1:Y2"/>
    <mergeCell ref="Z1:Z2"/>
    <mergeCell ref="AA1:AA2"/>
    <mergeCell ref="AB1:AB2"/>
    <mergeCell ref="A1:B1"/>
    <mergeCell ref="C1:I1"/>
    <mergeCell ref="J1:S1"/>
    <mergeCell ref="T1:T2"/>
    <mergeCell ref="U1:U2"/>
    <mergeCell ref="AF1:AF2"/>
    <mergeCell ref="AG1:AG2"/>
    <mergeCell ref="AH1:AH2"/>
    <mergeCell ref="B13:I13"/>
    <mergeCell ref="B14:I14"/>
    <mergeCell ref="V1:V2"/>
    <mergeCell ref="A2:I2"/>
    <mergeCell ref="J2:S2"/>
    <mergeCell ref="AD1:AD2"/>
    <mergeCell ref="AE1:AE2"/>
  </mergeCells>
  <conditionalFormatting sqref="T4:AH9">
    <cfRule type="cellIs" dxfId="23" priority="1" operator="greaterThan">
      <formula>0</formula>
    </cfRule>
    <cfRule type="cellIs" dxfId="22" priority="2" operator="greaterThan">
      <formula>0</formula>
    </cfRule>
    <cfRule type="cellIs" dxfId="21" priority="3" operator="greaterThan">
      <formula>1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B47E0B-4171-428F-83E5-946B87F7A6B4}">
  <dimension ref="A1:AH16"/>
  <sheetViews>
    <sheetView zoomScale="85" zoomScaleNormal="85" workbookViewId="0">
      <selection activeCell="E4" sqref="E4"/>
    </sheetView>
  </sheetViews>
  <sheetFormatPr defaultColWidth="9.7265625" defaultRowHeight="14.5" x14ac:dyDescent="0.35"/>
  <cols>
    <col min="1" max="1" width="8" style="1" customWidth="1"/>
    <col min="2" max="2" width="34.453125" style="1" customWidth="1"/>
    <col min="3" max="3" width="22.54296875" style="9" customWidth="1"/>
    <col min="4" max="4" width="14.7265625" style="9" customWidth="1"/>
    <col min="5" max="5" width="10.26953125" style="9" customWidth="1"/>
    <col min="6" max="6" width="12.81640625" style="1" bestFit="1" customWidth="1"/>
    <col min="7" max="7" width="16.26953125" style="1" bestFit="1" customWidth="1"/>
    <col min="8" max="8" width="12.81640625" style="1" customWidth="1"/>
    <col min="9" max="9" width="15.7265625" style="14" bestFit="1" customWidth="1"/>
    <col min="10" max="17" width="13.26953125" style="5" customWidth="1"/>
    <col min="18" max="18" width="13.26953125" style="10" customWidth="1"/>
    <col min="19" max="19" width="12.54296875" style="4" customWidth="1"/>
    <col min="20" max="24" width="13.7265625" style="2" customWidth="1"/>
    <col min="25" max="25" width="13.81640625" style="2" customWidth="1"/>
    <col min="26" max="34" width="13.7265625" style="2" customWidth="1"/>
    <col min="35" max="16384" width="9.7265625" style="2"/>
  </cols>
  <sheetData>
    <row r="1" spans="1:34" ht="54" customHeight="1" x14ac:dyDescent="0.35">
      <c r="A1" s="81" t="s">
        <v>26</v>
      </c>
      <c r="B1" s="82"/>
      <c r="C1" s="83" t="s">
        <v>24</v>
      </c>
      <c r="D1" s="84"/>
      <c r="E1" s="84"/>
      <c r="F1" s="84"/>
      <c r="G1" s="84"/>
      <c r="H1" s="84"/>
      <c r="I1" s="85"/>
      <c r="J1" s="78" t="s">
        <v>25</v>
      </c>
      <c r="K1" s="79"/>
      <c r="L1" s="79"/>
      <c r="M1" s="79"/>
      <c r="N1" s="79"/>
      <c r="O1" s="79"/>
      <c r="P1" s="79"/>
      <c r="Q1" s="79"/>
      <c r="R1" s="79"/>
      <c r="S1" s="80"/>
      <c r="T1" s="89" t="s">
        <v>22</v>
      </c>
      <c r="U1" s="89" t="s">
        <v>22</v>
      </c>
      <c r="V1" s="89" t="s">
        <v>22</v>
      </c>
      <c r="W1" s="89" t="s">
        <v>22</v>
      </c>
      <c r="X1" s="89" t="s">
        <v>22</v>
      </c>
      <c r="Y1" s="89" t="s">
        <v>22</v>
      </c>
      <c r="Z1" s="89" t="s">
        <v>22</v>
      </c>
      <c r="AA1" s="89" t="s">
        <v>22</v>
      </c>
      <c r="AB1" s="89" t="s">
        <v>22</v>
      </c>
      <c r="AC1" s="89" t="s">
        <v>22</v>
      </c>
      <c r="AD1" s="89" t="s">
        <v>22</v>
      </c>
      <c r="AE1" s="89" t="s">
        <v>22</v>
      </c>
      <c r="AF1" s="89" t="s">
        <v>22</v>
      </c>
      <c r="AG1" s="89" t="s">
        <v>22</v>
      </c>
      <c r="AH1" s="89" t="s">
        <v>22</v>
      </c>
    </row>
    <row r="2" spans="1:34" ht="27" customHeight="1" x14ac:dyDescent="0.35">
      <c r="A2" s="83" t="s">
        <v>68</v>
      </c>
      <c r="B2" s="84"/>
      <c r="C2" s="84"/>
      <c r="D2" s="84"/>
      <c r="E2" s="84"/>
      <c r="F2" s="84"/>
      <c r="G2" s="84"/>
      <c r="H2" s="84"/>
      <c r="I2" s="85"/>
      <c r="J2" s="75" t="s">
        <v>59</v>
      </c>
      <c r="K2" s="76"/>
      <c r="L2" s="76"/>
      <c r="M2" s="76"/>
      <c r="N2" s="76"/>
      <c r="O2" s="76"/>
      <c r="P2" s="76"/>
      <c r="Q2" s="76"/>
      <c r="R2" s="76"/>
      <c r="S2" s="77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  <c r="AH2" s="89"/>
    </row>
    <row r="3" spans="1:34" s="3" customFormat="1" ht="58" x14ac:dyDescent="0.25">
      <c r="A3" s="11" t="s">
        <v>3</v>
      </c>
      <c r="B3" s="11" t="s">
        <v>14</v>
      </c>
      <c r="C3" s="11" t="s">
        <v>27</v>
      </c>
      <c r="D3" s="11" t="s">
        <v>29</v>
      </c>
      <c r="E3" s="11" t="s">
        <v>28</v>
      </c>
      <c r="F3" s="12" t="s">
        <v>12</v>
      </c>
      <c r="G3" s="12" t="s">
        <v>13</v>
      </c>
      <c r="H3" s="12" t="s">
        <v>18</v>
      </c>
      <c r="I3" s="13" t="s">
        <v>15</v>
      </c>
      <c r="J3" s="7" t="s">
        <v>4</v>
      </c>
      <c r="K3" s="57" t="s">
        <v>84</v>
      </c>
      <c r="L3" s="57" t="s">
        <v>85</v>
      </c>
      <c r="M3" s="57" t="s">
        <v>86</v>
      </c>
      <c r="N3" s="57" t="s">
        <v>87</v>
      </c>
      <c r="O3" s="57" t="s">
        <v>88</v>
      </c>
      <c r="P3" s="57" t="s">
        <v>89</v>
      </c>
      <c r="Q3" s="57" t="s">
        <v>90</v>
      </c>
      <c r="R3" s="58" t="s">
        <v>0</v>
      </c>
      <c r="S3" s="6" t="s">
        <v>2</v>
      </c>
      <c r="T3" s="15" t="s">
        <v>1</v>
      </c>
      <c r="U3" s="15" t="s">
        <v>1</v>
      </c>
      <c r="V3" s="15" t="s">
        <v>1</v>
      </c>
      <c r="W3" s="15" t="s">
        <v>1</v>
      </c>
      <c r="X3" s="15" t="s">
        <v>1</v>
      </c>
      <c r="Y3" s="15" t="s">
        <v>1</v>
      </c>
      <c r="Z3" s="15" t="s">
        <v>1</v>
      </c>
      <c r="AA3" s="15" t="s">
        <v>1</v>
      </c>
      <c r="AB3" s="15" t="s">
        <v>1</v>
      </c>
      <c r="AC3" s="15" t="s">
        <v>1</v>
      </c>
      <c r="AD3" s="15" t="s">
        <v>1</v>
      </c>
      <c r="AE3" s="15" t="s">
        <v>1</v>
      </c>
      <c r="AF3" s="15" t="s">
        <v>1</v>
      </c>
      <c r="AG3" s="15" t="s">
        <v>1</v>
      </c>
      <c r="AH3" s="15" t="s">
        <v>1</v>
      </c>
    </row>
    <row r="4" spans="1:34" ht="30" customHeight="1" x14ac:dyDescent="0.35">
      <c r="A4" s="22">
        <v>1</v>
      </c>
      <c r="B4" s="29" t="s">
        <v>30</v>
      </c>
      <c r="C4" s="19" t="s">
        <v>31</v>
      </c>
      <c r="D4" s="19" t="s">
        <v>40</v>
      </c>
      <c r="E4" s="111" t="s">
        <v>91</v>
      </c>
      <c r="F4" s="19" t="s">
        <v>50</v>
      </c>
      <c r="G4" s="19" t="s">
        <v>51</v>
      </c>
      <c r="H4" s="19" t="s">
        <v>57</v>
      </c>
      <c r="I4" s="17">
        <v>4015</v>
      </c>
      <c r="J4" s="25">
        <f>26</f>
        <v>26</v>
      </c>
      <c r="K4" s="59">
        <f>IF(SUM(T4:AK4)&gt;J4+M4,J4,SUM(T4:AK4))</f>
        <v>0</v>
      </c>
      <c r="L4" s="60">
        <f>(SUM(T4:AK4))</f>
        <v>0</v>
      </c>
      <c r="M4" s="61">
        <v>-10</v>
      </c>
      <c r="N4" s="62">
        <f>ROUND(IF(J4*0.25-0.5&lt;0,0,J4*0.25-0.5),0)-Q4-O4</f>
        <v>6</v>
      </c>
      <c r="O4" s="61"/>
      <c r="P4" s="61"/>
      <c r="Q4" s="61"/>
      <c r="R4" s="63">
        <f>J4-(SUM(T4:AC4))+M4</f>
        <v>16</v>
      </c>
      <c r="S4" s="24" t="str">
        <f t="shared" ref="S4:S9" si="0">IF(R4&lt;0,"ATENÇÃO","OK")</f>
        <v>OK</v>
      </c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</row>
    <row r="5" spans="1:34" ht="30" customHeight="1" x14ac:dyDescent="0.35">
      <c r="A5" s="23">
        <v>2</v>
      </c>
      <c r="B5" s="30" t="s">
        <v>69</v>
      </c>
      <c r="C5" s="18" t="s">
        <v>32</v>
      </c>
      <c r="D5" s="18" t="s">
        <v>41</v>
      </c>
      <c r="E5" s="18" t="s">
        <v>42</v>
      </c>
      <c r="F5" s="18" t="s">
        <v>52</v>
      </c>
      <c r="G5" s="18" t="s">
        <v>53</v>
      </c>
      <c r="H5" s="18" t="s">
        <v>58</v>
      </c>
      <c r="I5" s="16">
        <v>2028</v>
      </c>
      <c r="J5" s="25">
        <v>5</v>
      </c>
      <c r="K5" s="59">
        <f t="shared" ref="K5:K9" si="1">IF(SUM(T5:AK5)&gt;J5+M5,J5,SUM(T5:AK5))</f>
        <v>0</v>
      </c>
      <c r="L5" s="60">
        <f t="shared" ref="L5:L9" si="2">(SUM(T5:AK5))</f>
        <v>0</v>
      </c>
      <c r="M5" s="61"/>
      <c r="N5" s="62">
        <f t="shared" ref="N5:N9" si="3">ROUND(IF(J5*0.25-0.5&lt;0,0,J5*0.25-0.5),0)-Q5-O5</f>
        <v>1</v>
      </c>
      <c r="O5" s="61"/>
      <c r="P5" s="61"/>
      <c r="Q5" s="61"/>
      <c r="R5" s="63">
        <f t="shared" ref="R5:R9" si="4">J5-(SUM(T5:AC5))+M5</f>
        <v>5</v>
      </c>
      <c r="S5" s="24" t="str">
        <f t="shared" si="0"/>
        <v>OK</v>
      </c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</row>
    <row r="6" spans="1:34" ht="30" customHeight="1" x14ac:dyDescent="0.35">
      <c r="A6" s="22">
        <v>3</v>
      </c>
      <c r="B6" s="29" t="s">
        <v>30</v>
      </c>
      <c r="C6" s="19" t="s">
        <v>33</v>
      </c>
      <c r="D6" s="27" t="s">
        <v>43</v>
      </c>
      <c r="E6" s="27" t="s">
        <v>44</v>
      </c>
      <c r="F6" s="27" t="s">
        <v>17</v>
      </c>
      <c r="G6" s="27" t="s">
        <v>54</v>
      </c>
      <c r="H6" s="27" t="s">
        <v>19</v>
      </c>
      <c r="I6" s="17">
        <v>4508.46</v>
      </c>
      <c r="J6" s="25">
        <v>27</v>
      </c>
      <c r="K6" s="59">
        <f t="shared" si="1"/>
        <v>0</v>
      </c>
      <c r="L6" s="60">
        <f t="shared" si="2"/>
        <v>0</v>
      </c>
      <c r="M6" s="61"/>
      <c r="N6" s="62">
        <f t="shared" si="3"/>
        <v>6</v>
      </c>
      <c r="O6" s="61"/>
      <c r="P6" s="61"/>
      <c r="Q6" s="61"/>
      <c r="R6" s="63">
        <f t="shared" si="4"/>
        <v>27</v>
      </c>
      <c r="S6" s="24" t="str">
        <f t="shared" si="0"/>
        <v>OK</v>
      </c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</row>
    <row r="7" spans="1:34" ht="30" customHeight="1" x14ac:dyDescent="0.35">
      <c r="A7" s="23">
        <v>4</v>
      </c>
      <c r="B7" s="30" t="s">
        <v>34</v>
      </c>
      <c r="C7" s="18" t="s">
        <v>35</v>
      </c>
      <c r="D7" s="18" t="s">
        <v>45</v>
      </c>
      <c r="E7" s="18" t="s">
        <v>46</v>
      </c>
      <c r="F7" s="18" t="s">
        <v>23</v>
      </c>
      <c r="G7" s="18" t="s">
        <v>55</v>
      </c>
      <c r="H7" s="18" t="s">
        <v>19</v>
      </c>
      <c r="I7" s="16">
        <v>1500</v>
      </c>
      <c r="J7" s="25">
        <v>8</v>
      </c>
      <c r="K7" s="59">
        <f t="shared" si="1"/>
        <v>0</v>
      </c>
      <c r="L7" s="60">
        <f t="shared" si="2"/>
        <v>0</v>
      </c>
      <c r="M7" s="61"/>
      <c r="N7" s="62">
        <f t="shared" si="3"/>
        <v>2</v>
      </c>
      <c r="O7" s="61"/>
      <c r="P7" s="61"/>
      <c r="Q7" s="61"/>
      <c r="R7" s="63">
        <f t="shared" si="4"/>
        <v>8</v>
      </c>
      <c r="S7" s="24" t="str">
        <f t="shared" si="0"/>
        <v>OK</v>
      </c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</row>
    <row r="8" spans="1:34" ht="30" customHeight="1" x14ac:dyDescent="0.35">
      <c r="A8" s="31">
        <v>5</v>
      </c>
      <c r="B8" s="29" t="s">
        <v>36</v>
      </c>
      <c r="C8" s="19" t="s">
        <v>37</v>
      </c>
      <c r="D8" s="19" t="s">
        <v>47</v>
      </c>
      <c r="E8" s="19" t="s">
        <v>47</v>
      </c>
      <c r="F8" s="19" t="s">
        <v>17</v>
      </c>
      <c r="G8" s="19" t="s">
        <v>20</v>
      </c>
      <c r="H8" s="19" t="s">
        <v>19</v>
      </c>
      <c r="I8" s="17">
        <v>6305</v>
      </c>
      <c r="J8" s="25">
        <v>0</v>
      </c>
      <c r="K8" s="59">
        <f t="shared" si="1"/>
        <v>0</v>
      </c>
      <c r="L8" s="60">
        <f t="shared" si="2"/>
        <v>0</v>
      </c>
      <c r="M8" s="61"/>
      <c r="N8" s="62">
        <f t="shared" si="3"/>
        <v>0</v>
      </c>
      <c r="O8" s="61"/>
      <c r="P8" s="61"/>
      <c r="Q8" s="61"/>
      <c r="R8" s="63">
        <f t="shared" si="4"/>
        <v>0</v>
      </c>
      <c r="S8" s="24" t="str">
        <f t="shared" si="0"/>
        <v>OK</v>
      </c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</row>
    <row r="9" spans="1:34" ht="30" customHeight="1" x14ac:dyDescent="0.35">
      <c r="A9" s="21">
        <v>6</v>
      </c>
      <c r="B9" s="30" t="s">
        <v>38</v>
      </c>
      <c r="C9" s="18" t="s">
        <v>39</v>
      </c>
      <c r="D9" s="28" t="s">
        <v>48</v>
      </c>
      <c r="E9" s="28" t="s">
        <v>49</v>
      </c>
      <c r="F9" s="18" t="s">
        <v>21</v>
      </c>
      <c r="G9" s="18" t="s">
        <v>56</v>
      </c>
      <c r="H9" s="28" t="s">
        <v>19</v>
      </c>
      <c r="I9" s="16">
        <v>9000</v>
      </c>
      <c r="J9" s="25">
        <v>1</v>
      </c>
      <c r="K9" s="59">
        <f t="shared" si="1"/>
        <v>0</v>
      </c>
      <c r="L9" s="60">
        <f t="shared" si="2"/>
        <v>0</v>
      </c>
      <c r="M9" s="61"/>
      <c r="N9" s="62">
        <f t="shared" si="3"/>
        <v>0</v>
      </c>
      <c r="O9" s="61"/>
      <c r="P9" s="61"/>
      <c r="Q9" s="61"/>
      <c r="R9" s="63">
        <f t="shared" si="4"/>
        <v>1</v>
      </c>
      <c r="S9" s="24" t="str">
        <f t="shared" si="0"/>
        <v>OK</v>
      </c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</row>
    <row r="10" spans="1:34" x14ac:dyDescent="0.35">
      <c r="J10" s="64">
        <f>SUMPRODUCT($I$4:$I$9,J4:J9)</f>
        <v>257258.41999999998</v>
      </c>
      <c r="K10" s="64">
        <f t="shared" ref="K10:L10" si="5">SUMPRODUCT($I$4:$I$9,K4:K9)</f>
        <v>0</v>
      </c>
      <c r="L10" s="64">
        <f t="shared" si="5"/>
        <v>0</v>
      </c>
      <c r="R10" s="5">
        <f>SUM(R4:R9)</f>
        <v>57</v>
      </c>
      <c r="T10" s="20">
        <f t="shared" ref="T10:AH10" si="6">SUMPRODUCT($I$4:$I$9,T4:T9)</f>
        <v>0</v>
      </c>
      <c r="U10" s="20">
        <f t="shared" si="6"/>
        <v>0</v>
      </c>
      <c r="V10" s="20">
        <f t="shared" si="6"/>
        <v>0</v>
      </c>
      <c r="W10" s="20">
        <f t="shared" si="6"/>
        <v>0</v>
      </c>
      <c r="X10" s="20">
        <f t="shared" si="6"/>
        <v>0</v>
      </c>
      <c r="Y10" s="20">
        <f t="shared" si="6"/>
        <v>0</v>
      </c>
      <c r="Z10" s="20">
        <f t="shared" si="6"/>
        <v>0</v>
      </c>
      <c r="AA10" s="20">
        <f t="shared" si="6"/>
        <v>0</v>
      </c>
      <c r="AB10" s="20">
        <f t="shared" si="6"/>
        <v>0</v>
      </c>
      <c r="AC10" s="20">
        <f t="shared" si="6"/>
        <v>0</v>
      </c>
      <c r="AD10" s="20">
        <f t="shared" si="6"/>
        <v>0</v>
      </c>
      <c r="AE10" s="20">
        <f t="shared" si="6"/>
        <v>0</v>
      </c>
      <c r="AF10" s="20">
        <f t="shared" si="6"/>
        <v>0</v>
      </c>
      <c r="AG10" s="20">
        <f t="shared" si="6"/>
        <v>0</v>
      </c>
      <c r="AH10" s="20">
        <f t="shared" si="6"/>
        <v>0</v>
      </c>
    </row>
    <row r="11" spans="1:34" x14ac:dyDescent="0.35">
      <c r="J11" s="5">
        <f>SUM(J4:J9)</f>
        <v>67</v>
      </c>
    </row>
    <row r="13" spans="1:34" x14ac:dyDescent="0.35">
      <c r="B13" s="86" t="s">
        <v>60</v>
      </c>
      <c r="C13" s="87"/>
      <c r="D13" s="87"/>
      <c r="E13" s="87"/>
      <c r="F13" s="87"/>
      <c r="G13" s="87"/>
      <c r="H13" s="87"/>
      <c r="I13" s="88"/>
    </row>
    <row r="14" spans="1:34" x14ac:dyDescent="0.35">
      <c r="B14" s="72" t="s">
        <v>63</v>
      </c>
      <c r="C14" s="73"/>
      <c r="D14" s="73"/>
      <c r="E14" s="73"/>
      <c r="F14" s="73"/>
      <c r="G14" s="73"/>
      <c r="H14" s="73"/>
      <c r="I14" s="74"/>
    </row>
    <row r="15" spans="1:34" x14ac:dyDescent="0.35">
      <c r="B15" s="72" t="s">
        <v>62</v>
      </c>
      <c r="C15" s="73"/>
      <c r="D15" s="73"/>
      <c r="E15" s="73"/>
      <c r="F15" s="73"/>
      <c r="G15" s="73"/>
      <c r="H15" s="73"/>
      <c r="I15" s="74"/>
    </row>
    <row r="16" spans="1:34" x14ac:dyDescent="0.35">
      <c r="B16" s="69" t="s">
        <v>61</v>
      </c>
      <c r="C16" s="70"/>
      <c r="D16" s="70"/>
      <c r="E16" s="70"/>
      <c r="F16" s="70"/>
      <c r="G16" s="70"/>
      <c r="H16" s="70"/>
      <c r="I16" s="71"/>
    </row>
  </sheetData>
  <mergeCells count="24">
    <mergeCell ref="B15:I15"/>
    <mergeCell ref="B16:I16"/>
    <mergeCell ref="AC1:AC2"/>
    <mergeCell ref="W1:W2"/>
    <mergeCell ref="X1:X2"/>
    <mergeCell ref="Y1:Y2"/>
    <mergeCell ref="Z1:Z2"/>
    <mergeCell ref="AA1:AA2"/>
    <mergeCell ref="AB1:AB2"/>
    <mergeCell ref="A1:B1"/>
    <mergeCell ref="C1:I1"/>
    <mergeCell ref="J1:S1"/>
    <mergeCell ref="T1:T2"/>
    <mergeCell ref="U1:U2"/>
    <mergeCell ref="AF1:AF2"/>
    <mergeCell ref="AG1:AG2"/>
    <mergeCell ref="AH1:AH2"/>
    <mergeCell ref="B13:I13"/>
    <mergeCell ref="B14:I14"/>
    <mergeCell ref="V1:V2"/>
    <mergeCell ref="A2:I2"/>
    <mergeCell ref="J2:S2"/>
    <mergeCell ref="AD1:AD2"/>
    <mergeCell ref="AE1:AE2"/>
  </mergeCells>
  <conditionalFormatting sqref="T4:AH9">
    <cfRule type="cellIs" dxfId="20" priority="1" operator="greaterThan">
      <formula>0</formula>
    </cfRule>
    <cfRule type="cellIs" dxfId="19" priority="2" operator="greaterThan">
      <formula>0</formula>
    </cfRule>
    <cfRule type="cellIs" dxfId="18" priority="3" operator="greaterThan">
      <formula>1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84C79E-1511-461A-9007-9E226F3D3E2A}">
  <dimension ref="A1:AH16"/>
  <sheetViews>
    <sheetView zoomScale="85" zoomScaleNormal="85" workbookViewId="0">
      <selection activeCell="E4" sqref="E4"/>
    </sheetView>
  </sheetViews>
  <sheetFormatPr defaultColWidth="9.7265625" defaultRowHeight="14.5" x14ac:dyDescent="0.35"/>
  <cols>
    <col min="1" max="1" width="8" style="1" customWidth="1"/>
    <col min="2" max="2" width="34.453125" style="1" customWidth="1"/>
    <col min="3" max="3" width="22.54296875" style="9" customWidth="1"/>
    <col min="4" max="4" width="14.7265625" style="9" customWidth="1"/>
    <col min="5" max="5" width="10.26953125" style="9" customWidth="1"/>
    <col min="6" max="6" width="12.81640625" style="1" bestFit="1" customWidth="1"/>
    <col min="7" max="7" width="16.26953125" style="1" bestFit="1" customWidth="1"/>
    <col min="8" max="8" width="12.81640625" style="1" customWidth="1"/>
    <col min="9" max="9" width="15.7265625" style="14" bestFit="1" customWidth="1"/>
    <col min="10" max="17" width="13.26953125" style="5" customWidth="1"/>
    <col min="18" max="18" width="13.26953125" style="10" customWidth="1"/>
    <col min="19" max="19" width="12.54296875" style="4" customWidth="1"/>
    <col min="20" max="24" width="13.7265625" style="2" customWidth="1"/>
    <col min="25" max="25" width="13.81640625" style="2" customWidth="1"/>
    <col min="26" max="34" width="13.7265625" style="2" customWidth="1"/>
    <col min="35" max="16384" width="9.7265625" style="2"/>
  </cols>
  <sheetData>
    <row r="1" spans="1:34" ht="54" customHeight="1" x14ac:dyDescent="0.35">
      <c r="A1" s="81" t="s">
        <v>26</v>
      </c>
      <c r="B1" s="82"/>
      <c r="C1" s="83" t="s">
        <v>24</v>
      </c>
      <c r="D1" s="84"/>
      <c r="E1" s="84"/>
      <c r="F1" s="84"/>
      <c r="G1" s="84"/>
      <c r="H1" s="84"/>
      <c r="I1" s="85"/>
      <c r="J1" s="78" t="s">
        <v>25</v>
      </c>
      <c r="K1" s="79"/>
      <c r="L1" s="79"/>
      <c r="M1" s="79"/>
      <c r="N1" s="79"/>
      <c r="O1" s="79"/>
      <c r="P1" s="79"/>
      <c r="Q1" s="79"/>
      <c r="R1" s="79"/>
      <c r="S1" s="80"/>
      <c r="T1" s="89" t="s">
        <v>22</v>
      </c>
      <c r="U1" s="89" t="s">
        <v>22</v>
      </c>
      <c r="V1" s="89" t="s">
        <v>22</v>
      </c>
      <c r="W1" s="89" t="s">
        <v>22</v>
      </c>
      <c r="X1" s="89" t="s">
        <v>22</v>
      </c>
      <c r="Y1" s="89" t="s">
        <v>22</v>
      </c>
      <c r="Z1" s="89" t="s">
        <v>22</v>
      </c>
      <c r="AA1" s="89" t="s">
        <v>22</v>
      </c>
      <c r="AB1" s="89" t="s">
        <v>22</v>
      </c>
      <c r="AC1" s="89" t="s">
        <v>22</v>
      </c>
      <c r="AD1" s="89" t="s">
        <v>22</v>
      </c>
      <c r="AE1" s="89" t="s">
        <v>22</v>
      </c>
      <c r="AF1" s="89" t="s">
        <v>22</v>
      </c>
      <c r="AG1" s="89" t="s">
        <v>22</v>
      </c>
      <c r="AH1" s="89" t="s">
        <v>22</v>
      </c>
    </row>
    <row r="2" spans="1:34" ht="27" customHeight="1" x14ac:dyDescent="0.35">
      <c r="A2" s="83" t="s">
        <v>70</v>
      </c>
      <c r="B2" s="84"/>
      <c r="C2" s="84"/>
      <c r="D2" s="84"/>
      <c r="E2" s="84"/>
      <c r="F2" s="84"/>
      <c r="G2" s="84"/>
      <c r="H2" s="84"/>
      <c r="I2" s="85"/>
      <c r="J2" s="75" t="s">
        <v>59</v>
      </c>
      <c r="K2" s="76"/>
      <c r="L2" s="76"/>
      <c r="M2" s="76"/>
      <c r="N2" s="76"/>
      <c r="O2" s="76"/>
      <c r="P2" s="76"/>
      <c r="Q2" s="76"/>
      <c r="R2" s="76"/>
      <c r="S2" s="77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  <c r="AH2" s="89"/>
    </row>
    <row r="3" spans="1:34" s="3" customFormat="1" ht="58" x14ac:dyDescent="0.25">
      <c r="A3" s="11" t="s">
        <v>3</v>
      </c>
      <c r="B3" s="11" t="s">
        <v>14</v>
      </c>
      <c r="C3" s="11" t="s">
        <v>27</v>
      </c>
      <c r="D3" s="11" t="s">
        <v>29</v>
      </c>
      <c r="E3" s="11" t="s">
        <v>28</v>
      </c>
      <c r="F3" s="12" t="s">
        <v>12</v>
      </c>
      <c r="G3" s="12" t="s">
        <v>13</v>
      </c>
      <c r="H3" s="12" t="s">
        <v>18</v>
      </c>
      <c r="I3" s="13" t="s">
        <v>15</v>
      </c>
      <c r="J3" s="7" t="s">
        <v>4</v>
      </c>
      <c r="K3" s="57" t="s">
        <v>84</v>
      </c>
      <c r="L3" s="57" t="s">
        <v>85</v>
      </c>
      <c r="M3" s="57" t="s">
        <v>86</v>
      </c>
      <c r="N3" s="57" t="s">
        <v>87</v>
      </c>
      <c r="O3" s="57" t="s">
        <v>88</v>
      </c>
      <c r="P3" s="57" t="s">
        <v>89</v>
      </c>
      <c r="Q3" s="57" t="s">
        <v>90</v>
      </c>
      <c r="R3" s="58" t="s">
        <v>0</v>
      </c>
      <c r="S3" s="6" t="s">
        <v>2</v>
      </c>
      <c r="T3" s="15" t="s">
        <v>1</v>
      </c>
      <c r="U3" s="15" t="s">
        <v>1</v>
      </c>
      <c r="V3" s="15" t="s">
        <v>1</v>
      </c>
      <c r="W3" s="15" t="s">
        <v>1</v>
      </c>
      <c r="X3" s="15" t="s">
        <v>1</v>
      </c>
      <c r="Y3" s="15" t="s">
        <v>1</v>
      </c>
      <c r="Z3" s="15" t="s">
        <v>1</v>
      </c>
      <c r="AA3" s="15" t="s">
        <v>1</v>
      </c>
      <c r="AB3" s="15" t="s">
        <v>1</v>
      </c>
      <c r="AC3" s="15" t="s">
        <v>1</v>
      </c>
      <c r="AD3" s="15" t="s">
        <v>1</v>
      </c>
      <c r="AE3" s="15" t="s">
        <v>1</v>
      </c>
      <c r="AF3" s="15" t="s">
        <v>1</v>
      </c>
      <c r="AG3" s="15" t="s">
        <v>1</v>
      </c>
      <c r="AH3" s="15" t="s">
        <v>1</v>
      </c>
    </row>
    <row r="4" spans="1:34" ht="30" customHeight="1" x14ac:dyDescent="0.35">
      <c r="A4" s="22">
        <v>1</v>
      </c>
      <c r="B4" s="29" t="s">
        <v>30</v>
      </c>
      <c r="C4" s="19" t="s">
        <v>31</v>
      </c>
      <c r="D4" s="19" t="s">
        <v>40</v>
      </c>
      <c r="E4" s="111" t="s">
        <v>91</v>
      </c>
      <c r="F4" s="19" t="s">
        <v>50</v>
      </c>
      <c r="G4" s="19" t="s">
        <v>51</v>
      </c>
      <c r="H4" s="19" t="s">
        <v>57</v>
      </c>
      <c r="I4" s="17">
        <v>4015</v>
      </c>
      <c r="J4" s="25">
        <f>5</f>
        <v>5</v>
      </c>
      <c r="K4" s="59">
        <f>IF(SUM(T4:AK4)&gt;J4+M4,J4,SUM(T4:AK4))</f>
        <v>0</v>
      </c>
      <c r="L4" s="60">
        <f>(SUM(T4:AK4))</f>
        <v>0</v>
      </c>
      <c r="M4" s="61">
        <v>-5</v>
      </c>
      <c r="N4" s="62">
        <f>ROUND(IF(J4*0.25-0.5&lt;0,0,J4*0.25-0.5),0)-Q4-O4</f>
        <v>1</v>
      </c>
      <c r="O4" s="61"/>
      <c r="P4" s="61"/>
      <c r="Q4" s="61"/>
      <c r="R4" s="63">
        <f>J4-(SUM(T4:AC4))+M4</f>
        <v>0</v>
      </c>
      <c r="S4" s="24" t="str">
        <f t="shared" ref="S4:S9" si="0">IF(R4&lt;0,"ATENÇÃO","OK")</f>
        <v>OK</v>
      </c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</row>
    <row r="5" spans="1:34" ht="30" customHeight="1" x14ac:dyDescent="0.35">
      <c r="A5" s="23">
        <v>2</v>
      </c>
      <c r="B5" s="30" t="s">
        <v>69</v>
      </c>
      <c r="C5" s="18" t="s">
        <v>32</v>
      </c>
      <c r="D5" s="18" t="s">
        <v>41</v>
      </c>
      <c r="E5" s="18" t="s">
        <v>42</v>
      </c>
      <c r="F5" s="18" t="s">
        <v>52</v>
      </c>
      <c r="G5" s="18" t="s">
        <v>53</v>
      </c>
      <c r="H5" s="18" t="s">
        <v>58</v>
      </c>
      <c r="I5" s="16">
        <v>2028</v>
      </c>
      <c r="J5" s="25">
        <v>2</v>
      </c>
      <c r="K5" s="59">
        <f t="shared" ref="K5:K9" si="1">IF(SUM(T5:AK5)&gt;J5+M5,J5,SUM(T5:AK5))</f>
        <v>0</v>
      </c>
      <c r="L5" s="60">
        <f t="shared" ref="L5:L9" si="2">(SUM(T5:AK5))</f>
        <v>0</v>
      </c>
      <c r="M5" s="61"/>
      <c r="N5" s="62">
        <f t="shared" ref="N5:N9" si="3">ROUND(IF(J5*0.25-0.5&lt;0,0,J5*0.25-0.5),0)-Q5-O5</f>
        <v>0</v>
      </c>
      <c r="O5" s="61"/>
      <c r="P5" s="61"/>
      <c r="Q5" s="61"/>
      <c r="R5" s="63">
        <f t="shared" ref="R5:R9" si="4">J5-(SUM(T5:AC5))+M5</f>
        <v>2</v>
      </c>
      <c r="S5" s="24" t="str">
        <f t="shared" si="0"/>
        <v>OK</v>
      </c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</row>
    <row r="6" spans="1:34" ht="30" customHeight="1" x14ac:dyDescent="0.35">
      <c r="A6" s="22">
        <v>3</v>
      </c>
      <c r="B6" s="29" t="s">
        <v>30</v>
      </c>
      <c r="C6" s="19" t="s">
        <v>33</v>
      </c>
      <c r="D6" s="27" t="s">
        <v>43</v>
      </c>
      <c r="E6" s="27" t="s">
        <v>44</v>
      </c>
      <c r="F6" s="27" t="s">
        <v>17</v>
      </c>
      <c r="G6" s="27" t="s">
        <v>54</v>
      </c>
      <c r="H6" s="27" t="s">
        <v>19</v>
      </c>
      <c r="I6" s="17">
        <v>4508.46</v>
      </c>
      <c r="J6" s="25">
        <v>5</v>
      </c>
      <c r="K6" s="59">
        <f t="shared" si="1"/>
        <v>0</v>
      </c>
      <c r="L6" s="60">
        <f t="shared" si="2"/>
        <v>0</v>
      </c>
      <c r="M6" s="61"/>
      <c r="N6" s="62">
        <f t="shared" si="3"/>
        <v>1</v>
      </c>
      <c r="O6" s="61"/>
      <c r="P6" s="61"/>
      <c r="Q6" s="61"/>
      <c r="R6" s="63">
        <f t="shared" si="4"/>
        <v>5</v>
      </c>
      <c r="S6" s="24" t="str">
        <f t="shared" si="0"/>
        <v>OK</v>
      </c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</row>
    <row r="7" spans="1:34" ht="30" customHeight="1" x14ac:dyDescent="0.35">
      <c r="A7" s="23">
        <v>4</v>
      </c>
      <c r="B7" s="30" t="s">
        <v>34</v>
      </c>
      <c r="C7" s="18" t="s">
        <v>35</v>
      </c>
      <c r="D7" s="18" t="s">
        <v>45</v>
      </c>
      <c r="E7" s="18" t="s">
        <v>46</v>
      </c>
      <c r="F7" s="18" t="s">
        <v>23</v>
      </c>
      <c r="G7" s="18" t="s">
        <v>55</v>
      </c>
      <c r="H7" s="18" t="s">
        <v>19</v>
      </c>
      <c r="I7" s="16">
        <v>1500</v>
      </c>
      <c r="J7" s="25">
        <v>5</v>
      </c>
      <c r="K7" s="59">
        <f t="shared" si="1"/>
        <v>0</v>
      </c>
      <c r="L7" s="60">
        <f t="shared" si="2"/>
        <v>0</v>
      </c>
      <c r="M7" s="61"/>
      <c r="N7" s="62">
        <f t="shared" si="3"/>
        <v>1</v>
      </c>
      <c r="O7" s="61"/>
      <c r="P7" s="61"/>
      <c r="Q7" s="61"/>
      <c r="R7" s="63">
        <f t="shared" si="4"/>
        <v>5</v>
      </c>
      <c r="S7" s="24" t="str">
        <f t="shared" si="0"/>
        <v>OK</v>
      </c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</row>
    <row r="8" spans="1:34" ht="30" customHeight="1" x14ac:dyDescent="0.35">
      <c r="A8" s="31">
        <v>5</v>
      </c>
      <c r="B8" s="29" t="s">
        <v>36</v>
      </c>
      <c r="C8" s="19" t="s">
        <v>37</v>
      </c>
      <c r="D8" s="19" t="s">
        <v>47</v>
      </c>
      <c r="E8" s="19" t="s">
        <v>47</v>
      </c>
      <c r="F8" s="19" t="s">
        <v>17</v>
      </c>
      <c r="G8" s="19" t="s">
        <v>20</v>
      </c>
      <c r="H8" s="19" t="s">
        <v>19</v>
      </c>
      <c r="I8" s="17">
        <v>6305</v>
      </c>
      <c r="J8" s="25">
        <v>0</v>
      </c>
      <c r="K8" s="59">
        <f t="shared" si="1"/>
        <v>0</v>
      </c>
      <c r="L8" s="60">
        <f t="shared" si="2"/>
        <v>0</v>
      </c>
      <c r="M8" s="61"/>
      <c r="N8" s="62">
        <f t="shared" si="3"/>
        <v>0</v>
      </c>
      <c r="O8" s="61"/>
      <c r="P8" s="61"/>
      <c r="Q8" s="61"/>
      <c r="R8" s="63">
        <f t="shared" si="4"/>
        <v>0</v>
      </c>
      <c r="S8" s="24" t="str">
        <f t="shared" si="0"/>
        <v>OK</v>
      </c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</row>
    <row r="9" spans="1:34" ht="30" customHeight="1" x14ac:dyDescent="0.35">
      <c r="A9" s="21">
        <v>6</v>
      </c>
      <c r="B9" s="30" t="s">
        <v>38</v>
      </c>
      <c r="C9" s="18" t="s">
        <v>39</v>
      </c>
      <c r="D9" s="28" t="s">
        <v>48</v>
      </c>
      <c r="E9" s="28" t="s">
        <v>49</v>
      </c>
      <c r="F9" s="18" t="s">
        <v>21</v>
      </c>
      <c r="G9" s="18" t="s">
        <v>56</v>
      </c>
      <c r="H9" s="28" t="s">
        <v>19</v>
      </c>
      <c r="I9" s="16">
        <v>9000</v>
      </c>
      <c r="J9" s="25">
        <v>0</v>
      </c>
      <c r="K9" s="59">
        <f t="shared" si="1"/>
        <v>0</v>
      </c>
      <c r="L9" s="60">
        <f t="shared" si="2"/>
        <v>0</v>
      </c>
      <c r="M9" s="61"/>
      <c r="N9" s="62">
        <f t="shared" si="3"/>
        <v>0</v>
      </c>
      <c r="O9" s="61"/>
      <c r="P9" s="61"/>
      <c r="Q9" s="61"/>
      <c r="R9" s="63">
        <f t="shared" si="4"/>
        <v>0</v>
      </c>
      <c r="S9" s="24" t="str">
        <f t="shared" si="0"/>
        <v>OK</v>
      </c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</row>
    <row r="10" spans="1:34" x14ac:dyDescent="0.35">
      <c r="J10" s="64">
        <f>SUMPRODUCT($I$4:$I$9,J4:J9)</f>
        <v>54173.3</v>
      </c>
      <c r="K10" s="64">
        <f t="shared" ref="K10:L10" si="5">SUMPRODUCT($I$4:$I$9,K4:K9)</f>
        <v>0</v>
      </c>
      <c r="L10" s="64">
        <f t="shared" si="5"/>
        <v>0</v>
      </c>
      <c r="R10" s="5">
        <f>SUM(R4:R9)</f>
        <v>12</v>
      </c>
      <c r="T10" s="20">
        <f t="shared" ref="T10:AH10" si="6">SUMPRODUCT($I$4:$I$9,T4:T9)</f>
        <v>0</v>
      </c>
      <c r="U10" s="20">
        <f t="shared" si="6"/>
        <v>0</v>
      </c>
      <c r="V10" s="20">
        <f t="shared" si="6"/>
        <v>0</v>
      </c>
      <c r="W10" s="20">
        <f t="shared" si="6"/>
        <v>0</v>
      </c>
      <c r="X10" s="20">
        <f t="shared" si="6"/>
        <v>0</v>
      </c>
      <c r="Y10" s="20">
        <f t="shared" si="6"/>
        <v>0</v>
      </c>
      <c r="Z10" s="20">
        <f t="shared" si="6"/>
        <v>0</v>
      </c>
      <c r="AA10" s="20">
        <f t="shared" si="6"/>
        <v>0</v>
      </c>
      <c r="AB10" s="20">
        <f t="shared" si="6"/>
        <v>0</v>
      </c>
      <c r="AC10" s="20">
        <f t="shared" si="6"/>
        <v>0</v>
      </c>
      <c r="AD10" s="20">
        <f t="shared" si="6"/>
        <v>0</v>
      </c>
      <c r="AE10" s="20">
        <f t="shared" si="6"/>
        <v>0</v>
      </c>
      <c r="AF10" s="20">
        <f t="shared" si="6"/>
        <v>0</v>
      </c>
      <c r="AG10" s="20">
        <f t="shared" si="6"/>
        <v>0</v>
      </c>
      <c r="AH10" s="20">
        <f t="shared" si="6"/>
        <v>0</v>
      </c>
    </row>
    <row r="11" spans="1:34" x14ac:dyDescent="0.35">
      <c r="J11" s="5">
        <f>SUM(J4:J9)</f>
        <v>17</v>
      </c>
    </row>
    <row r="13" spans="1:34" x14ac:dyDescent="0.35">
      <c r="B13" s="86" t="s">
        <v>60</v>
      </c>
      <c r="C13" s="87"/>
      <c r="D13" s="87"/>
      <c r="E13" s="87"/>
      <c r="F13" s="87"/>
      <c r="G13" s="87"/>
      <c r="H13" s="87"/>
      <c r="I13" s="88"/>
    </row>
    <row r="14" spans="1:34" x14ac:dyDescent="0.35">
      <c r="B14" s="72" t="s">
        <v>63</v>
      </c>
      <c r="C14" s="73"/>
      <c r="D14" s="73"/>
      <c r="E14" s="73"/>
      <c r="F14" s="73"/>
      <c r="G14" s="73"/>
      <c r="H14" s="73"/>
      <c r="I14" s="74"/>
    </row>
    <row r="15" spans="1:34" x14ac:dyDescent="0.35">
      <c r="B15" s="72" t="s">
        <v>62</v>
      </c>
      <c r="C15" s="73"/>
      <c r="D15" s="73"/>
      <c r="E15" s="73"/>
      <c r="F15" s="73"/>
      <c r="G15" s="73"/>
      <c r="H15" s="73"/>
      <c r="I15" s="74"/>
    </row>
    <row r="16" spans="1:34" x14ac:dyDescent="0.35">
      <c r="B16" s="69" t="s">
        <v>61</v>
      </c>
      <c r="C16" s="70"/>
      <c r="D16" s="70"/>
      <c r="E16" s="70"/>
      <c r="F16" s="70"/>
      <c r="G16" s="70"/>
      <c r="H16" s="70"/>
      <c r="I16" s="71"/>
    </row>
  </sheetData>
  <mergeCells count="24">
    <mergeCell ref="B15:I15"/>
    <mergeCell ref="B16:I16"/>
    <mergeCell ref="AC1:AC2"/>
    <mergeCell ref="W1:W2"/>
    <mergeCell ref="X1:X2"/>
    <mergeCell ref="Y1:Y2"/>
    <mergeCell ref="Z1:Z2"/>
    <mergeCell ref="AA1:AA2"/>
    <mergeCell ref="AB1:AB2"/>
    <mergeCell ref="A1:B1"/>
    <mergeCell ref="C1:I1"/>
    <mergeCell ref="J1:S1"/>
    <mergeCell ref="T1:T2"/>
    <mergeCell ref="U1:U2"/>
    <mergeCell ref="AF1:AF2"/>
    <mergeCell ref="AG1:AG2"/>
    <mergeCell ref="AH1:AH2"/>
    <mergeCell ref="B13:I13"/>
    <mergeCell ref="B14:I14"/>
    <mergeCell ref="V1:V2"/>
    <mergeCell ref="A2:I2"/>
    <mergeCell ref="J2:S2"/>
    <mergeCell ref="AD1:AD2"/>
    <mergeCell ref="AE1:AE2"/>
  </mergeCells>
  <conditionalFormatting sqref="T4:AH9">
    <cfRule type="cellIs" dxfId="17" priority="1" operator="greaterThan">
      <formula>0</formula>
    </cfRule>
    <cfRule type="cellIs" dxfId="16" priority="2" operator="greaterThan">
      <formula>0</formula>
    </cfRule>
    <cfRule type="cellIs" dxfId="15" priority="3" operator="greaterThan">
      <formula>1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A08FE7-4C4F-40E6-842E-FDE7E95943F3}">
  <dimension ref="A1:AH16"/>
  <sheetViews>
    <sheetView zoomScale="85" zoomScaleNormal="85" workbookViewId="0">
      <selection activeCell="E4" sqref="E4"/>
    </sheetView>
  </sheetViews>
  <sheetFormatPr defaultColWidth="9.7265625" defaultRowHeight="14.5" x14ac:dyDescent="0.35"/>
  <cols>
    <col min="1" max="1" width="8" style="1" customWidth="1"/>
    <col min="2" max="2" width="34.453125" style="1" customWidth="1"/>
    <col min="3" max="3" width="22.54296875" style="9" customWidth="1"/>
    <col min="4" max="4" width="14.7265625" style="9" customWidth="1"/>
    <col min="5" max="5" width="10.26953125" style="9" customWidth="1"/>
    <col min="6" max="6" width="12.81640625" style="1" bestFit="1" customWidth="1"/>
    <col min="7" max="7" width="16.26953125" style="1" bestFit="1" customWidth="1"/>
    <col min="8" max="8" width="12.81640625" style="1" customWidth="1"/>
    <col min="9" max="9" width="15.7265625" style="14" bestFit="1" customWidth="1"/>
    <col min="10" max="17" width="13.26953125" style="5" customWidth="1"/>
    <col min="18" max="18" width="13.26953125" style="10" customWidth="1"/>
    <col min="19" max="19" width="12.54296875" style="4" customWidth="1"/>
    <col min="20" max="24" width="13.7265625" style="2" customWidth="1"/>
    <col min="25" max="25" width="13.81640625" style="2" customWidth="1"/>
    <col min="26" max="34" width="13.7265625" style="2" customWidth="1"/>
    <col min="35" max="16384" width="9.7265625" style="2"/>
  </cols>
  <sheetData>
    <row r="1" spans="1:34" ht="54" customHeight="1" x14ac:dyDescent="0.35">
      <c r="A1" s="81" t="s">
        <v>26</v>
      </c>
      <c r="B1" s="82"/>
      <c r="C1" s="83" t="s">
        <v>24</v>
      </c>
      <c r="D1" s="84"/>
      <c r="E1" s="84"/>
      <c r="F1" s="84"/>
      <c r="G1" s="84"/>
      <c r="H1" s="84"/>
      <c r="I1" s="85"/>
      <c r="J1" s="78" t="s">
        <v>25</v>
      </c>
      <c r="K1" s="79"/>
      <c r="L1" s="79"/>
      <c r="M1" s="79"/>
      <c r="N1" s="79"/>
      <c r="O1" s="79"/>
      <c r="P1" s="79"/>
      <c r="Q1" s="79"/>
      <c r="R1" s="79"/>
      <c r="S1" s="80"/>
      <c r="T1" s="89" t="s">
        <v>22</v>
      </c>
      <c r="U1" s="89" t="s">
        <v>22</v>
      </c>
      <c r="V1" s="89" t="s">
        <v>22</v>
      </c>
      <c r="W1" s="89" t="s">
        <v>22</v>
      </c>
      <c r="X1" s="89" t="s">
        <v>22</v>
      </c>
      <c r="Y1" s="89" t="s">
        <v>22</v>
      </c>
      <c r="Z1" s="89" t="s">
        <v>22</v>
      </c>
      <c r="AA1" s="89" t="s">
        <v>22</v>
      </c>
      <c r="AB1" s="89" t="s">
        <v>22</v>
      </c>
      <c r="AC1" s="89" t="s">
        <v>22</v>
      </c>
      <c r="AD1" s="89" t="s">
        <v>22</v>
      </c>
      <c r="AE1" s="89" t="s">
        <v>22</v>
      </c>
      <c r="AF1" s="89" t="s">
        <v>22</v>
      </c>
      <c r="AG1" s="89" t="s">
        <v>22</v>
      </c>
      <c r="AH1" s="89" t="s">
        <v>22</v>
      </c>
    </row>
    <row r="2" spans="1:34" ht="27" customHeight="1" x14ac:dyDescent="0.35">
      <c r="A2" s="83" t="s">
        <v>71</v>
      </c>
      <c r="B2" s="84"/>
      <c r="C2" s="84"/>
      <c r="D2" s="84"/>
      <c r="E2" s="84"/>
      <c r="F2" s="84"/>
      <c r="G2" s="84"/>
      <c r="H2" s="84"/>
      <c r="I2" s="85"/>
      <c r="J2" s="75" t="s">
        <v>59</v>
      </c>
      <c r="K2" s="76"/>
      <c r="L2" s="76"/>
      <c r="M2" s="76"/>
      <c r="N2" s="76"/>
      <c r="O2" s="76"/>
      <c r="P2" s="76"/>
      <c r="Q2" s="76"/>
      <c r="R2" s="76"/>
      <c r="S2" s="77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  <c r="AH2" s="89"/>
    </row>
    <row r="3" spans="1:34" s="3" customFormat="1" ht="58" x14ac:dyDescent="0.25">
      <c r="A3" s="11" t="s">
        <v>3</v>
      </c>
      <c r="B3" s="11" t="s">
        <v>14</v>
      </c>
      <c r="C3" s="11" t="s">
        <v>27</v>
      </c>
      <c r="D3" s="11" t="s">
        <v>29</v>
      </c>
      <c r="E3" s="11" t="s">
        <v>28</v>
      </c>
      <c r="F3" s="12" t="s">
        <v>12</v>
      </c>
      <c r="G3" s="12" t="s">
        <v>13</v>
      </c>
      <c r="H3" s="12" t="s">
        <v>18</v>
      </c>
      <c r="I3" s="13" t="s">
        <v>15</v>
      </c>
      <c r="J3" s="7" t="s">
        <v>4</v>
      </c>
      <c r="K3" s="57" t="s">
        <v>84</v>
      </c>
      <c r="L3" s="57" t="s">
        <v>85</v>
      </c>
      <c r="M3" s="57" t="s">
        <v>86</v>
      </c>
      <c r="N3" s="57" t="s">
        <v>87</v>
      </c>
      <c r="O3" s="57" t="s">
        <v>88</v>
      </c>
      <c r="P3" s="57" t="s">
        <v>89</v>
      </c>
      <c r="Q3" s="57" t="s">
        <v>90</v>
      </c>
      <c r="R3" s="58" t="s">
        <v>0</v>
      </c>
      <c r="S3" s="6" t="s">
        <v>2</v>
      </c>
      <c r="T3" s="15" t="s">
        <v>1</v>
      </c>
      <c r="U3" s="15" t="s">
        <v>1</v>
      </c>
      <c r="V3" s="15" t="s">
        <v>1</v>
      </c>
      <c r="W3" s="15" t="s">
        <v>1</v>
      </c>
      <c r="X3" s="15" t="s">
        <v>1</v>
      </c>
      <c r="Y3" s="15" t="s">
        <v>1</v>
      </c>
      <c r="Z3" s="15" t="s">
        <v>1</v>
      </c>
      <c r="AA3" s="15" t="s">
        <v>1</v>
      </c>
      <c r="AB3" s="15" t="s">
        <v>1</v>
      </c>
      <c r="AC3" s="15" t="s">
        <v>1</v>
      </c>
      <c r="AD3" s="15" t="s">
        <v>1</v>
      </c>
      <c r="AE3" s="15" t="s">
        <v>1</v>
      </c>
      <c r="AF3" s="15" t="s">
        <v>1</v>
      </c>
      <c r="AG3" s="15" t="s">
        <v>1</v>
      </c>
      <c r="AH3" s="15" t="s">
        <v>1</v>
      </c>
    </row>
    <row r="4" spans="1:34" ht="30" customHeight="1" x14ac:dyDescent="0.35">
      <c r="A4" s="22">
        <v>1</v>
      </c>
      <c r="B4" s="29" t="s">
        <v>30</v>
      </c>
      <c r="C4" s="19" t="s">
        <v>31</v>
      </c>
      <c r="D4" s="19" t="s">
        <v>40</v>
      </c>
      <c r="E4" s="111" t="s">
        <v>91</v>
      </c>
      <c r="F4" s="19" t="s">
        <v>50</v>
      </c>
      <c r="G4" s="19" t="s">
        <v>51</v>
      </c>
      <c r="H4" s="19" t="s">
        <v>57</v>
      </c>
      <c r="I4" s="17">
        <v>4015</v>
      </c>
      <c r="J4" s="25">
        <f>60</f>
        <v>60</v>
      </c>
      <c r="K4" s="59">
        <f>IF(SUM(T4:AK4)&gt;J4+M4,J4,SUM(T4:AK4))</f>
        <v>0</v>
      </c>
      <c r="L4" s="60">
        <f>(SUM(T4:AK4))</f>
        <v>0</v>
      </c>
      <c r="M4" s="61">
        <v>-15</v>
      </c>
      <c r="N4" s="62">
        <f>ROUND(IF(J4*0.25-0.5&lt;0,0,J4*0.25-0.5),0)-Q4-O4</f>
        <v>15</v>
      </c>
      <c r="O4" s="61"/>
      <c r="P4" s="61"/>
      <c r="Q4" s="61"/>
      <c r="R4" s="63">
        <f>J4-(SUM(T4:AC4))+M4</f>
        <v>45</v>
      </c>
      <c r="S4" s="24" t="str">
        <f t="shared" ref="S4:S9" si="0">IF(R4&lt;0,"ATENÇÃO","OK")</f>
        <v>OK</v>
      </c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</row>
    <row r="5" spans="1:34" ht="30" customHeight="1" x14ac:dyDescent="0.35">
      <c r="A5" s="23">
        <v>2</v>
      </c>
      <c r="B5" s="30" t="s">
        <v>69</v>
      </c>
      <c r="C5" s="18" t="s">
        <v>32</v>
      </c>
      <c r="D5" s="18" t="s">
        <v>41</v>
      </c>
      <c r="E5" s="18" t="s">
        <v>42</v>
      </c>
      <c r="F5" s="18" t="s">
        <v>52</v>
      </c>
      <c r="G5" s="18" t="s">
        <v>53</v>
      </c>
      <c r="H5" s="18" t="s">
        <v>58</v>
      </c>
      <c r="I5" s="16">
        <v>2028</v>
      </c>
      <c r="J5" s="25">
        <v>30</v>
      </c>
      <c r="K5" s="59">
        <f t="shared" ref="K5:K9" si="1">IF(SUM(T5:AK5)&gt;J5+M5,J5,SUM(T5:AK5))</f>
        <v>0</v>
      </c>
      <c r="L5" s="60">
        <f t="shared" ref="L5:L9" si="2">(SUM(T5:AK5))</f>
        <v>0</v>
      </c>
      <c r="M5" s="61"/>
      <c r="N5" s="62">
        <f t="shared" ref="N5:N9" si="3">ROUND(IF(J5*0.25-0.5&lt;0,0,J5*0.25-0.5),0)-Q5-O5</f>
        <v>7</v>
      </c>
      <c r="O5" s="61"/>
      <c r="P5" s="61"/>
      <c r="Q5" s="61"/>
      <c r="R5" s="63">
        <f t="shared" ref="R5:R9" si="4">J5-(SUM(T5:AC5))+M5</f>
        <v>30</v>
      </c>
      <c r="S5" s="24" t="str">
        <f t="shared" si="0"/>
        <v>OK</v>
      </c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</row>
    <row r="6" spans="1:34" ht="30" customHeight="1" x14ac:dyDescent="0.35">
      <c r="A6" s="22">
        <v>3</v>
      </c>
      <c r="B6" s="29" t="s">
        <v>30</v>
      </c>
      <c r="C6" s="19" t="s">
        <v>33</v>
      </c>
      <c r="D6" s="27" t="s">
        <v>43</v>
      </c>
      <c r="E6" s="27" t="s">
        <v>44</v>
      </c>
      <c r="F6" s="27" t="s">
        <v>17</v>
      </c>
      <c r="G6" s="27" t="s">
        <v>54</v>
      </c>
      <c r="H6" s="27" t="s">
        <v>19</v>
      </c>
      <c r="I6" s="17">
        <v>4508.46</v>
      </c>
      <c r="J6" s="25">
        <v>60</v>
      </c>
      <c r="K6" s="59">
        <f t="shared" si="1"/>
        <v>0</v>
      </c>
      <c r="L6" s="60">
        <f t="shared" si="2"/>
        <v>0</v>
      </c>
      <c r="M6" s="61"/>
      <c r="N6" s="62">
        <f t="shared" si="3"/>
        <v>15</v>
      </c>
      <c r="O6" s="61"/>
      <c r="P6" s="61"/>
      <c r="Q6" s="61"/>
      <c r="R6" s="63">
        <f t="shared" si="4"/>
        <v>60</v>
      </c>
      <c r="S6" s="24" t="str">
        <f t="shared" si="0"/>
        <v>OK</v>
      </c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</row>
    <row r="7" spans="1:34" ht="30" customHeight="1" x14ac:dyDescent="0.35">
      <c r="A7" s="23">
        <v>4</v>
      </c>
      <c r="B7" s="30" t="s">
        <v>34</v>
      </c>
      <c r="C7" s="18" t="s">
        <v>35</v>
      </c>
      <c r="D7" s="18" t="s">
        <v>45</v>
      </c>
      <c r="E7" s="18" t="s">
        <v>46</v>
      </c>
      <c r="F7" s="18" t="s">
        <v>23</v>
      </c>
      <c r="G7" s="18" t="s">
        <v>55</v>
      </c>
      <c r="H7" s="18" t="s">
        <v>19</v>
      </c>
      <c r="I7" s="16">
        <v>1500</v>
      </c>
      <c r="J7" s="25">
        <v>0</v>
      </c>
      <c r="K7" s="59">
        <f t="shared" si="1"/>
        <v>0</v>
      </c>
      <c r="L7" s="60">
        <f t="shared" si="2"/>
        <v>0</v>
      </c>
      <c r="M7" s="61"/>
      <c r="N7" s="62">
        <f t="shared" si="3"/>
        <v>0</v>
      </c>
      <c r="O7" s="61"/>
      <c r="P7" s="61"/>
      <c r="Q7" s="61"/>
      <c r="R7" s="63">
        <f t="shared" si="4"/>
        <v>0</v>
      </c>
      <c r="S7" s="24" t="str">
        <f t="shared" si="0"/>
        <v>OK</v>
      </c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</row>
    <row r="8" spans="1:34" ht="30" customHeight="1" x14ac:dyDescent="0.35">
      <c r="A8" s="31">
        <v>5</v>
      </c>
      <c r="B8" s="29" t="s">
        <v>36</v>
      </c>
      <c r="C8" s="19" t="s">
        <v>37</v>
      </c>
      <c r="D8" s="19" t="s">
        <v>47</v>
      </c>
      <c r="E8" s="19" t="s">
        <v>47</v>
      </c>
      <c r="F8" s="19" t="s">
        <v>17</v>
      </c>
      <c r="G8" s="19" t="s">
        <v>20</v>
      </c>
      <c r="H8" s="19" t="s">
        <v>19</v>
      </c>
      <c r="I8" s="17">
        <v>6305</v>
      </c>
      <c r="J8" s="25">
        <v>0</v>
      </c>
      <c r="K8" s="59">
        <f t="shared" si="1"/>
        <v>0</v>
      </c>
      <c r="L8" s="60">
        <f t="shared" si="2"/>
        <v>0</v>
      </c>
      <c r="M8" s="61"/>
      <c r="N8" s="62">
        <f t="shared" si="3"/>
        <v>0</v>
      </c>
      <c r="O8" s="61"/>
      <c r="P8" s="61"/>
      <c r="Q8" s="61"/>
      <c r="R8" s="63">
        <f t="shared" si="4"/>
        <v>0</v>
      </c>
      <c r="S8" s="24" t="str">
        <f t="shared" si="0"/>
        <v>OK</v>
      </c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</row>
    <row r="9" spans="1:34" ht="30" customHeight="1" x14ac:dyDescent="0.35">
      <c r="A9" s="21">
        <v>6</v>
      </c>
      <c r="B9" s="30" t="s">
        <v>38</v>
      </c>
      <c r="C9" s="18" t="s">
        <v>39</v>
      </c>
      <c r="D9" s="28" t="s">
        <v>48</v>
      </c>
      <c r="E9" s="28" t="s">
        <v>49</v>
      </c>
      <c r="F9" s="18" t="s">
        <v>21</v>
      </c>
      <c r="G9" s="18" t="s">
        <v>56</v>
      </c>
      <c r="H9" s="28" t="s">
        <v>19</v>
      </c>
      <c r="I9" s="16">
        <v>9000</v>
      </c>
      <c r="J9" s="25">
        <v>0</v>
      </c>
      <c r="K9" s="59">
        <f t="shared" si="1"/>
        <v>0</v>
      </c>
      <c r="L9" s="60">
        <f t="shared" si="2"/>
        <v>0</v>
      </c>
      <c r="M9" s="61"/>
      <c r="N9" s="62">
        <f t="shared" si="3"/>
        <v>0</v>
      </c>
      <c r="O9" s="61"/>
      <c r="P9" s="61"/>
      <c r="Q9" s="61"/>
      <c r="R9" s="63">
        <f t="shared" si="4"/>
        <v>0</v>
      </c>
      <c r="S9" s="24" t="str">
        <f t="shared" si="0"/>
        <v>OK</v>
      </c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</row>
    <row r="10" spans="1:34" x14ac:dyDescent="0.35">
      <c r="J10" s="64">
        <f>SUMPRODUCT($I$4:$I$9,J4:J9)</f>
        <v>572247.6</v>
      </c>
      <c r="K10" s="64">
        <f t="shared" ref="K10:L10" si="5">SUMPRODUCT($I$4:$I$9,K4:K9)</f>
        <v>0</v>
      </c>
      <c r="L10" s="64">
        <f t="shared" si="5"/>
        <v>0</v>
      </c>
      <c r="R10" s="5">
        <f>SUM(R4:R9)</f>
        <v>135</v>
      </c>
      <c r="T10" s="20">
        <f t="shared" ref="T10:AH10" si="6">SUMPRODUCT($I$4:$I$9,T4:T9)</f>
        <v>0</v>
      </c>
      <c r="U10" s="20">
        <f t="shared" si="6"/>
        <v>0</v>
      </c>
      <c r="V10" s="20">
        <f t="shared" si="6"/>
        <v>0</v>
      </c>
      <c r="W10" s="20">
        <f t="shared" si="6"/>
        <v>0</v>
      </c>
      <c r="X10" s="20">
        <f t="shared" si="6"/>
        <v>0</v>
      </c>
      <c r="Y10" s="20">
        <f t="shared" si="6"/>
        <v>0</v>
      </c>
      <c r="Z10" s="20">
        <f t="shared" si="6"/>
        <v>0</v>
      </c>
      <c r="AA10" s="20">
        <f t="shared" si="6"/>
        <v>0</v>
      </c>
      <c r="AB10" s="20">
        <f t="shared" si="6"/>
        <v>0</v>
      </c>
      <c r="AC10" s="20">
        <f t="shared" si="6"/>
        <v>0</v>
      </c>
      <c r="AD10" s="20">
        <f t="shared" si="6"/>
        <v>0</v>
      </c>
      <c r="AE10" s="20">
        <f t="shared" si="6"/>
        <v>0</v>
      </c>
      <c r="AF10" s="20">
        <f t="shared" si="6"/>
        <v>0</v>
      </c>
      <c r="AG10" s="20">
        <f t="shared" si="6"/>
        <v>0</v>
      </c>
      <c r="AH10" s="20">
        <f t="shared" si="6"/>
        <v>0</v>
      </c>
    </row>
    <row r="11" spans="1:34" x14ac:dyDescent="0.35">
      <c r="J11" s="5">
        <f>SUM(J4:J9)</f>
        <v>150</v>
      </c>
    </row>
    <row r="13" spans="1:34" x14ac:dyDescent="0.35">
      <c r="B13" s="86" t="s">
        <v>60</v>
      </c>
      <c r="C13" s="87"/>
      <c r="D13" s="87"/>
      <c r="E13" s="87"/>
      <c r="F13" s="87"/>
      <c r="G13" s="87"/>
      <c r="H13" s="87"/>
      <c r="I13" s="88"/>
    </row>
    <row r="14" spans="1:34" x14ac:dyDescent="0.35">
      <c r="B14" s="72" t="s">
        <v>63</v>
      </c>
      <c r="C14" s="73"/>
      <c r="D14" s="73"/>
      <c r="E14" s="73"/>
      <c r="F14" s="73"/>
      <c r="G14" s="73"/>
      <c r="H14" s="73"/>
      <c r="I14" s="74"/>
    </row>
    <row r="15" spans="1:34" x14ac:dyDescent="0.35">
      <c r="B15" s="72" t="s">
        <v>62</v>
      </c>
      <c r="C15" s="73"/>
      <c r="D15" s="73"/>
      <c r="E15" s="73"/>
      <c r="F15" s="73"/>
      <c r="G15" s="73"/>
      <c r="H15" s="73"/>
      <c r="I15" s="74"/>
    </row>
    <row r="16" spans="1:34" x14ac:dyDescent="0.35">
      <c r="B16" s="69" t="s">
        <v>61</v>
      </c>
      <c r="C16" s="70"/>
      <c r="D16" s="70"/>
      <c r="E16" s="70"/>
      <c r="F16" s="70"/>
      <c r="G16" s="70"/>
      <c r="H16" s="70"/>
      <c r="I16" s="71"/>
    </row>
  </sheetData>
  <mergeCells count="24">
    <mergeCell ref="B15:I15"/>
    <mergeCell ref="B16:I16"/>
    <mergeCell ref="AC1:AC2"/>
    <mergeCell ref="W1:W2"/>
    <mergeCell ref="X1:X2"/>
    <mergeCell ref="Y1:Y2"/>
    <mergeCell ref="Z1:Z2"/>
    <mergeCell ref="AA1:AA2"/>
    <mergeCell ref="AB1:AB2"/>
    <mergeCell ref="A1:B1"/>
    <mergeCell ref="C1:I1"/>
    <mergeCell ref="J1:S1"/>
    <mergeCell ref="T1:T2"/>
    <mergeCell ref="U1:U2"/>
    <mergeCell ref="AF1:AF2"/>
    <mergeCell ref="AG1:AG2"/>
    <mergeCell ref="AH1:AH2"/>
    <mergeCell ref="B13:I13"/>
    <mergeCell ref="B14:I14"/>
    <mergeCell ref="V1:V2"/>
    <mergeCell ref="A2:I2"/>
    <mergeCell ref="J2:S2"/>
    <mergeCell ref="AD1:AD2"/>
    <mergeCell ref="AE1:AE2"/>
  </mergeCells>
  <conditionalFormatting sqref="T4:AH9">
    <cfRule type="cellIs" dxfId="14" priority="1" operator="greaterThan">
      <formula>0</formula>
    </cfRule>
    <cfRule type="cellIs" dxfId="13" priority="2" operator="greaterThan">
      <formula>0</formula>
    </cfRule>
    <cfRule type="cellIs" dxfId="12" priority="3" operator="greaterThan">
      <formula>1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68B600-D7C2-422C-9BDB-338142E96701}">
  <dimension ref="A1:AH16"/>
  <sheetViews>
    <sheetView zoomScale="85" zoomScaleNormal="85" workbookViewId="0">
      <selection activeCell="E4" sqref="E4"/>
    </sheetView>
  </sheetViews>
  <sheetFormatPr defaultColWidth="9.7265625" defaultRowHeight="14.5" x14ac:dyDescent="0.35"/>
  <cols>
    <col min="1" max="1" width="8" style="1" customWidth="1"/>
    <col min="2" max="2" width="34.453125" style="1" customWidth="1"/>
    <col min="3" max="3" width="22.54296875" style="9" customWidth="1"/>
    <col min="4" max="4" width="14.7265625" style="9" customWidth="1"/>
    <col min="5" max="5" width="10.26953125" style="9" customWidth="1"/>
    <col min="6" max="6" width="12.81640625" style="1" bestFit="1" customWidth="1"/>
    <col min="7" max="7" width="16.26953125" style="1" bestFit="1" customWidth="1"/>
    <col min="8" max="8" width="12.81640625" style="1" customWidth="1"/>
    <col min="9" max="9" width="15.7265625" style="14" bestFit="1" customWidth="1"/>
    <col min="10" max="17" width="13.26953125" style="5" customWidth="1"/>
    <col min="18" max="18" width="13.26953125" style="10" customWidth="1"/>
    <col min="19" max="19" width="12.54296875" style="4" customWidth="1"/>
    <col min="20" max="24" width="13.7265625" style="2" customWidth="1"/>
    <col min="25" max="25" width="13.81640625" style="2" customWidth="1"/>
    <col min="26" max="34" width="13.7265625" style="2" customWidth="1"/>
    <col min="35" max="16384" width="9.7265625" style="2"/>
  </cols>
  <sheetData>
    <row r="1" spans="1:34" ht="54" customHeight="1" x14ac:dyDescent="0.35">
      <c r="A1" s="81" t="s">
        <v>26</v>
      </c>
      <c r="B1" s="82"/>
      <c r="C1" s="83" t="s">
        <v>24</v>
      </c>
      <c r="D1" s="84"/>
      <c r="E1" s="84"/>
      <c r="F1" s="84"/>
      <c r="G1" s="84"/>
      <c r="H1" s="84"/>
      <c r="I1" s="85"/>
      <c r="J1" s="78" t="s">
        <v>25</v>
      </c>
      <c r="K1" s="79"/>
      <c r="L1" s="79"/>
      <c r="M1" s="79"/>
      <c r="N1" s="79"/>
      <c r="O1" s="79"/>
      <c r="P1" s="79"/>
      <c r="Q1" s="79"/>
      <c r="R1" s="79"/>
      <c r="S1" s="80"/>
      <c r="T1" s="89" t="s">
        <v>22</v>
      </c>
      <c r="U1" s="89" t="s">
        <v>22</v>
      </c>
      <c r="V1" s="89" t="s">
        <v>22</v>
      </c>
      <c r="W1" s="89" t="s">
        <v>22</v>
      </c>
      <c r="X1" s="89" t="s">
        <v>22</v>
      </c>
      <c r="Y1" s="89" t="s">
        <v>22</v>
      </c>
      <c r="Z1" s="89" t="s">
        <v>22</v>
      </c>
      <c r="AA1" s="89" t="s">
        <v>22</v>
      </c>
      <c r="AB1" s="89" t="s">
        <v>22</v>
      </c>
      <c r="AC1" s="89" t="s">
        <v>22</v>
      </c>
      <c r="AD1" s="89" t="s">
        <v>22</v>
      </c>
      <c r="AE1" s="89" t="s">
        <v>22</v>
      </c>
      <c r="AF1" s="89" t="s">
        <v>22</v>
      </c>
      <c r="AG1" s="89" t="s">
        <v>22</v>
      </c>
      <c r="AH1" s="89" t="s">
        <v>22</v>
      </c>
    </row>
    <row r="2" spans="1:34" ht="27" customHeight="1" x14ac:dyDescent="0.35">
      <c r="A2" s="83" t="s">
        <v>72</v>
      </c>
      <c r="B2" s="84"/>
      <c r="C2" s="84"/>
      <c r="D2" s="84"/>
      <c r="E2" s="84"/>
      <c r="F2" s="84"/>
      <c r="G2" s="84"/>
      <c r="H2" s="84"/>
      <c r="I2" s="85"/>
      <c r="J2" s="75" t="s">
        <v>59</v>
      </c>
      <c r="K2" s="76"/>
      <c r="L2" s="76"/>
      <c r="M2" s="76"/>
      <c r="N2" s="76"/>
      <c r="O2" s="76"/>
      <c r="P2" s="76"/>
      <c r="Q2" s="76"/>
      <c r="R2" s="76"/>
      <c r="S2" s="77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  <c r="AH2" s="89"/>
    </row>
    <row r="3" spans="1:34" s="3" customFormat="1" ht="58" x14ac:dyDescent="0.25">
      <c r="A3" s="11" t="s">
        <v>3</v>
      </c>
      <c r="B3" s="11" t="s">
        <v>14</v>
      </c>
      <c r="C3" s="11" t="s">
        <v>27</v>
      </c>
      <c r="D3" s="11" t="s">
        <v>29</v>
      </c>
      <c r="E3" s="11" t="s">
        <v>28</v>
      </c>
      <c r="F3" s="12" t="s">
        <v>12</v>
      </c>
      <c r="G3" s="12" t="s">
        <v>13</v>
      </c>
      <c r="H3" s="12" t="s">
        <v>18</v>
      </c>
      <c r="I3" s="13" t="s">
        <v>15</v>
      </c>
      <c r="J3" s="7" t="s">
        <v>4</v>
      </c>
      <c r="K3" s="57" t="s">
        <v>84</v>
      </c>
      <c r="L3" s="57" t="s">
        <v>85</v>
      </c>
      <c r="M3" s="57" t="s">
        <v>86</v>
      </c>
      <c r="N3" s="57" t="s">
        <v>87</v>
      </c>
      <c r="O3" s="57" t="s">
        <v>88</v>
      </c>
      <c r="P3" s="57" t="s">
        <v>89</v>
      </c>
      <c r="Q3" s="57" t="s">
        <v>90</v>
      </c>
      <c r="R3" s="58" t="s">
        <v>0</v>
      </c>
      <c r="S3" s="6" t="s">
        <v>2</v>
      </c>
      <c r="T3" s="15" t="s">
        <v>1</v>
      </c>
      <c r="U3" s="15" t="s">
        <v>1</v>
      </c>
      <c r="V3" s="15" t="s">
        <v>1</v>
      </c>
      <c r="W3" s="15" t="s">
        <v>1</v>
      </c>
      <c r="X3" s="15" t="s">
        <v>1</v>
      </c>
      <c r="Y3" s="15" t="s">
        <v>1</v>
      </c>
      <c r="Z3" s="15" t="s">
        <v>1</v>
      </c>
      <c r="AA3" s="15" t="s">
        <v>1</v>
      </c>
      <c r="AB3" s="15" t="s">
        <v>1</v>
      </c>
      <c r="AC3" s="15" t="s">
        <v>1</v>
      </c>
      <c r="AD3" s="15" t="s">
        <v>1</v>
      </c>
      <c r="AE3" s="15" t="s">
        <v>1</v>
      </c>
      <c r="AF3" s="15" t="s">
        <v>1</v>
      </c>
      <c r="AG3" s="15" t="s">
        <v>1</v>
      </c>
      <c r="AH3" s="15" t="s">
        <v>1</v>
      </c>
    </row>
    <row r="4" spans="1:34" ht="30" customHeight="1" x14ac:dyDescent="0.35">
      <c r="A4" s="22">
        <v>1</v>
      </c>
      <c r="B4" s="29" t="s">
        <v>30</v>
      </c>
      <c r="C4" s="19" t="s">
        <v>31</v>
      </c>
      <c r="D4" s="19" t="s">
        <v>40</v>
      </c>
      <c r="E4" s="111" t="s">
        <v>91</v>
      </c>
      <c r="F4" s="19" t="s">
        <v>50</v>
      </c>
      <c r="G4" s="19" t="s">
        <v>51</v>
      </c>
      <c r="H4" s="19" t="s">
        <v>57</v>
      </c>
      <c r="I4" s="17">
        <v>4015</v>
      </c>
      <c r="J4" s="25">
        <f>16</f>
        <v>16</v>
      </c>
      <c r="K4" s="59">
        <f>IF(SUM(T4:AK4)&gt;J4+M4,J4,SUM(T4:AK4))</f>
        <v>0</v>
      </c>
      <c r="L4" s="60">
        <f>(SUM(T4:AK4))</f>
        <v>0</v>
      </c>
      <c r="M4" s="61">
        <v>-6</v>
      </c>
      <c r="N4" s="62">
        <f>ROUND(IF(J4*0.25-0.5&lt;0,0,J4*0.25-0.5),0)-Q4-O4</f>
        <v>4</v>
      </c>
      <c r="O4" s="61"/>
      <c r="P4" s="61"/>
      <c r="Q4" s="61"/>
      <c r="R4" s="63">
        <f>J4-(SUM(T4:AC4))+M4</f>
        <v>10</v>
      </c>
      <c r="S4" s="24" t="str">
        <f t="shared" ref="S4:S9" si="0">IF(R4&lt;0,"ATENÇÃO","OK")</f>
        <v>OK</v>
      </c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</row>
    <row r="5" spans="1:34" ht="30" customHeight="1" x14ac:dyDescent="0.35">
      <c r="A5" s="23">
        <v>2</v>
      </c>
      <c r="B5" s="30" t="s">
        <v>69</v>
      </c>
      <c r="C5" s="18" t="s">
        <v>32</v>
      </c>
      <c r="D5" s="18" t="s">
        <v>41</v>
      </c>
      <c r="E5" s="18" t="s">
        <v>42</v>
      </c>
      <c r="F5" s="18" t="s">
        <v>52</v>
      </c>
      <c r="G5" s="18" t="s">
        <v>53</v>
      </c>
      <c r="H5" s="18" t="s">
        <v>58</v>
      </c>
      <c r="I5" s="16">
        <v>2028</v>
      </c>
      <c r="J5" s="25">
        <v>0</v>
      </c>
      <c r="K5" s="59">
        <f t="shared" ref="K5:K9" si="1">IF(SUM(T5:AK5)&gt;J5+M5,J5,SUM(T5:AK5))</f>
        <v>0</v>
      </c>
      <c r="L5" s="60">
        <f t="shared" ref="L5:L9" si="2">(SUM(T5:AK5))</f>
        <v>0</v>
      </c>
      <c r="M5" s="61"/>
      <c r="N5" s="62">
        <f t="shared" ref="N5:N9" si="3">ROUND(IF(J5*0.25-0.5&lt;0,0,J5*0.25-0.5),0)-Q5-O5</f>
        <v>0</v>
      </c>
      <c r="O5" s="61"/>
      <c r="P5" s="61"/>
      <c r="Q5" s="61"/>
      <c r="R5" s="63">
        <f t="shared" ref="R5:R9" si="4">J5-(SUM(T5:AC5))+M5</f>
        <v>0</v>
      </c>
      <c r="S5" s="24" t="str">
        <f t="shared" si="0"/>
        <v>OK</v>
      </c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</row>
    <row r="6" spans="1:34" ht="30" customHeight="1" x14ac:dyDescent="0.35">
      <c r="A6" s="22">
        <v>3</v>
      </c>
      <c r="B6" s="29" t="s">
        <v>30</v>
      </c>
      <c r="C6" s="19" t="s">
        <v>33</v>
      </c>
      <c r="D6" s="27" t="s">
        <v>43</v>
      </c>
      <c r="E6" s="27" t="s">
        <v>44</v>
      </c>
      <c r="F6" s="27" t="s">
        <v>17</v>
      </c>
      <c r="G6" s="27" t="s">
        <v>54</v>
      </c>
      <c r="H6" s="27" t="s">
        <v>19</v>
      </c>
      <c r="I6" s="17">
        <v>4508.46</v>
      </c>
      <c r="J6" s="25">
        <v>16</v>
      </c>
      <c r="K6" s="59">
        <f t="shared" si="1"/>
        <v>0</v>
      </c>
      <c r="L6" s="60">
        <f t="shared" si="2"/>
        <v>0</v>
      </c>
      <c r="M6" s="61"/>
      <c r="N6" s="62">
        <f t="shared" si="3"/>
        <v>4</v>
      </c>
      <c r="O6" s="61"/>
      <c r="P6" s="61"/>
      <c r="Q6" s="61"/>
      <c r="R6" s="63">
        <f t="shared" si="4"/>
        <v>16</v>
      </c>
      <c r="S6" s="24" t="str">
        <f t="shared" si="0"/>
        <v>OK</v>
      </c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</row>
    <row r="7" spans="1:34" ht="30" customHeight="1" x14ac:dyDescent="0.35">
      <c r="A7" s="23">
        <v>4</v>
      </c>
      <c r="B7" s="30" t="s">
        <v>34</v>
      </c>
      <c r="C7" s="18" t="s">
        <v>35</v>
      </c>
      <c r="D7" s="18" t="s">
        <v>45</v>
      </c>
      <c r="E7" s="18" t="s">
        <v>46</v>
      </c>
      <c r="F7" s="18" t="s">
        <v>23</v>
      </c>
      <c r="G7" s="18" t="s">
        <v>55</v>
      </c>
      <c r="H7" s="18" t="s">
        <v>19</v>
      </c>
      <c r="I7" s="16">
        <v>1500</v>
      </c>
      <c r="J7" s="25">
        <v>0</v>
      </c>
      <c r="K7" s="59">
        <f t="shared" si="1"/>
        <v>0</v>
      </c>
      <c r="L7" s="60">
        <f t="shared" si="2"/>
        <v>0</v>
      </c>
      <c r="M7" s="61"/>
      <c r="N7" s="62">
        <f t="shared" si="3"/>
        <v>0</v>
      </c>
      <c r="O7" s="61"/>
      <c r="P7" s="61"/>
      <c r="Q7" s="61"/>
      <c r="R7" s="63">
        <f t="shared" si="4"/>
        <v>0</v>
      </c>
      <c r="S7" s="24" t="str">
        <f t="shared" si="0"/>
        <v>OK</v>
      </c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</row>
    <row r="8" spans="1:34" ht="30" customHeight="1" x14ac:dyDescent="0.35">
      <c r="A8" s="31">
        <v>5</v>
      </c>
      <c r="B8" s="29" t="s">
        <v>36</v>
      </c>
      <c r="C8" s="19" t="s">
        <v>37</v>
      </c>
      <c r="D8" s="19" t="s">
        <v>47</v>
      </c>
      <c r="E8" s="19" t="s">
        <v>47</v>
      </c>
      <c r="F8" s="19" t="s">
        <v>17</v>
      </c>
      <c r="G8" s="19" t="s">
        <v>20</v>
      </c>
      <c r="H8" s="19" t="s">
        <v>19</v>
      </c>
      <c r="I8" s="17">
        <v>6305</v>
      </c>
      <c r="J8" s="25">
        <v>30</v>
      </c>
      <c r="K8" s="59">
        <f t="shared" si="1"/>
        <v>0</v>
      </c>
      <c r="L8" s="60">
        <f t="shared" si="2"/>
        <v>0</v>
      </c>
      <c r="M8" s="61"/>
      <c r="N8" s="62">
        <f t="shared" si="3"/>
        <v>7</v>
      </c>
      <c r="O8" s="61"/>
      <c r="P8" s="61"/>
      <c r="Q8" s="61"/>
      <c r="R8" s="63">
        <f t="shared" si="4"/>
        <v>30</v>
      </c>
      <c r="S8" s="24" t="str">
        <f t="shared" si="0"/>
        <v>OK</v>
      </c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</row>
    <row r="9" spans="1:34" ht="30" customHeight="1" x14ac:dyDescent="0.35">
      <c r="A9" s="21">
        <v>6</v>
      </c>
      <c r="B9" s="30" t="s">
        <v>38</v>
      </c>
      <c r="C9" s="18" t="s">
        <v>39</v>
      </c>
      <c r="D9" s="28" t="s">
        <v>48</v>
      </c>
      <c r="E9" s="28" t="s">
        <v>49</v>
      </c>
      <c r="F9" s="18" t="s">
        <v>21</v>
      </c>
      <c r="G9" s="18" t="s">
        <v>56</v>
      </c>
      <c r="H9" s="28" t="s">
        <v>19</v>
      </c>
      <c r="I9" s="16">
        <v>9000</v>
      </c>
      <c r="J9" s="25">
        <v>0</v>
      </c>
      <c r="K9" s="59">
        <f t="shared" si="1"/>
        <v>0</v>
      </c>
      <c r="L9" s="60">
        <f t="shared" si="2"/>
        <v>0</v>
      </c>
      <c r="M9" s="61"/>
      <c r="N9" s="62">
        <f t="shared" si="3"/>
        <v>0</v>
      </c>
      <c r="O9" s="61"/>
      <c r="P9" s="61"/>
      <c r="Q9" s="61"/>
      <c r="R9" s="63">
        <f t="shared" si="4"/>
        <v>0</v>
      </c>
      <c r="S9" s="24" t="str">
        <f t="shared" si="0"/>
        <v>OK</v>
      </c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</row>
    <row r="10" spans="1:34" x14ac:dyDescent="0.35">
      <c r="J10" s="64">
        <f>SUMPRODUCT($I$4:$I$9,J4:J9)</f>
        <v>325525.36</v>
      </c>
      <c r="K10" s="64">
        <f t="shared" ref="K10:L10" si="5">SUMPRODUCT($I$4:$I$9,K4:K9)</f>
        <v>0</v>
      </c>
      <c r="L10" s="64">
        <f t="shared" si="5"/>
        <v>0</v>
      </c>
      <c r="R10" s="5">
        <f>SUM(R4:R9)</f>
        <v>56</v>
      </c>
      <c r="T10" s="20">
        <f t="shared" ref="T10:AH10" si="6">SUMPRODUCT($I$4:$I$9,T4:T9)</f>
        <v>0</v>
      </c>
      <c r="U10" s="20">
        <f t="shared" si="6"/>
        <v>0</v>
      </c>
      <c r="V10" s="20">
        <f t="shared" si="6"/>
        <v>0</v>
      </c>
      <c r="W10" s="20">
        <f t="shared" si="6"/>
        <v>0</v>
      </c>
      <c r="X10" s="20">
        <f t="shared" si="6"/>
        <v>0</v>
      </c>
      <c r="Y10" s="20">
        <f t="shared" si="6"/>
        <v>0</v>
      </c>
      <c r="Z10" s="20">
        <f t="shared" si="6"/>
        <v>0</v>
      </c>
      <c r="AA10" s="20">
        <f t="shared" si="6"/>
        <v>0</v>
      </c>
      <c r="AB10" s="20">
        <f t="shared" si="6"/>
        <v>0</v>
      </c>
      <c r="AC10" s="20">
        <f t="shared" si="6"/>
        <v>0</v>
      </c>
      <c r="AD10" s="20">
        <f t="shared" si="6"/>
        <v>0</v>
      </c>
      <c r="AE10" s="20">
        <f t="shared" si="6"/>
        <v>0</v>
      </c>
      <c r="AF10" s="20">
        <f t="shared" si="6"/>
        <v>0</v>
      </c>
      <c r="AG10" s="20">
        <f t="shared" si="6"/>
        <v>0</v>
      </c>
      <c r="AH10" s="20">
        <f t="shared" si="6"/>
        <v>0</v>
      </c>
    </row>
    <row r="11" spans="1:34" x14ac:dyDescent="0.35">
      <c r="J11" s="5">
        <f>SUM(J4:J9)</f>
        <v>62</v>
      </c>
    </row>
    <row r="13" spans="1:34" x14ac:dyDescent="0.35">
      <c r="B13" s="86" t="s">
        <v>60</v>
      </c>
      <c r="C13" s="87"/>
      <c r="D13" s="87"/>
      <c r="E13" s="87"/>
      <c r="F13" s="87"/>
      <c r="G13" s="87"/>
      <c r="H13" s="87"/>
      <c r="I13" s="88"/>
    </row>
    <row r="14" spans="1:34" x14ac:dyDescent="0.35">
      <c r="B14" s="72" t="s">
        <v>63</v>
      </c>
      <c r="C14" s="73"/>
      <c r="D14" s="73"/>
      <c r="E14" s="73"/>
      <c r="F14" s="73"/>
      <c r="G14" s="73"/>
      <c r="H14" s="73"/>
      <c r="I14" s="74"/>
    </row>
    <row r="15" spans="1:34" x14ac:dyDescent="0.35">
      <c r="B15" s="72" t="s">
        <v>62</v>
      </c>
      <c r="C15" s="73"/>
      <c r="D15" s="73"/>
      <c r="E15" s="73"/>
      <c r="F15" s="73"/>
      <c r="G15" s="73"/>
      <c r="H15" s="73"/>
      <c r="I15" s="74"/>
    </row>
    <row r="16" spans="1:34" x14ac:dyDescent="0.35">
      <c r="B16" s="69" t="s">
        <v>61</v>
      </c>
      <c r="C16" s="70"/>
      <c r="D16" s="70"/>
      <c r="E16" s="70"/>
      <c r="F16" s="70"/>
      <c r="G16" s="70"/>
      <c r="H16" s="70"/>
      <c r="I16" s="71"/>
    </row>
  </sheetData>
  <mergeCells count="24">
    <mergeCell ref="B15:I15"/>
    <mergeCell ref="B16:I16"/>
    <mergeCell ref="AC1:AC2"/>
    <mergeCell ref="W1:W2"/>
    <mergeCell ref="X1:X2"/>
    <mergeCell ref="Y1:Y2"/>
    <mergeCell ref="Z1:Z2"/>
    <mergeCell ref="AA1:AA2"/>
    <mergeCell ref="AB1:AB2"/>
    <mergeCell ref="A1:B1"/>
    <mergeCell ref="C1:I1"/>
    <mergeCell ref="J1:S1"/>
    <mergeCell ref="T1:T2"/>
    <mergeCell ref="U1:U2"/>
    <mergeCell ref="AF1:AF2"/>
    <mergeCell ref="AG1:AG2"/>
    <mergeCell ref="AH1:AH2"/>
    <mergeCell ref="B13:I13"/>
    <mergeCell ref="B14:I14"/>
    <mergeCell ref="V1:V2"/>
    <mergeCell ref="A2:I2"/>
    <mergeCell ref="J2:S2"/>
    <mergeCell ref="AD1:AD2"/>
    <mergeCell ref="AE1:AE2"/>
  </mergeCells>
  <conditionalFormatting sqref="T4:AH9">
    <cfRule type="cellIs" dxfId="11" priority="1" operator="greaterThan">
      <formula>0</formula>
    </cfRule>
    <cfRule type="cellIs" dxfId="10" priority="2" operator="greaterThan">
      <formula>0</formula>
    </cfRule>
    <cfRule type="cellIs" dxfId="9" priority="3" operator="greaterThan">
      <formula>1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AA9381-9485-44AC-98F2-4390C6408BF5}">
  <dimension ref="A1:AH16"/>
  <sheetViews>
    <sheetView zoomScale="85" zoomScaleNormal="85" workbookViewId="0">
      <selection activeCell="E4" sqref="E4"/>
    </sheetView>
  </sheetViews>
  <sheetFormatPr defaultColWidth="9.7265625" defaultRowHeight="14.5" x14ac:dyDescent="0.35"/>
  <cols>
    <col min="1" max="1" width="8" style="1" customWidth="1"/>
    <col min="2" max="2" width="34.453125" style="1" customWidth="1"/>
    <col min="3" max="3" width="22.54296875" style="9" customWidth="1"/>
    <col min="4" max="4" width="14.7265625" style="9" customWidth="1"/>
    <col min="5" max="5" width="10.26953125" style="9" customWidth="1"/>
    <col min="6" max="6" width="12.81640625" style="1" bestFit="1" customWidth="1"/>
    <col min="7" max="7" width="16.26953125" style="1" bestFit="1" customWidth="1"/>
    <col min="8" max="8" width="12.81640625" style="1" customWidth="1"/>
    <col min="9" max="9" width="15.7265625" style="14" bestFit="1" customWidth="1"/>
    <col min="10" max="17" width="13.26953125" style="5" customWidth="1"/>
    <col min="18" max="18" width="13.26953125" style="10" customWidth="1"/>
    <col min="19" max="19" width="12.54296875" style="4" customWidth="1"/>
    <col min="20" max="24" width="13.7265625" style="2" customWidth="1"/>
    <col min="25" max="25" width="13.81640625" style="2" customWidth="1"/>
    <col min="26" max="34" width="13.7265625" style="2" customWidth="1"/>
    <col min="35" max="16384" width="9.7265625" style="2"/>
  </cols>
  <sheetData>
    <row r="1" spans="1:34" ht="54" customHeight="1" x14ac:dyDescent="0.35">
      <c r="A1" s="81" t="s">
        <v>26</v>
      </c>
      <c r="B1" s="82"/>
      <c r="C1" s="83" t="s">
        <v>24</v>
      </c>
      <c r="D1" s="84"/>
      <c r="E1" s="84"/>
      <c r="F1" s="84"/>
      <c r="G1" s="84"/>
      <c r="H1" s="84"/>
      <c r="I1" s="85"/>
      <c r="J1" s="78" t="s">
        <v>25</v>
      </c>
      <c r="K1" s="79"/>
      <c r="L1" s="79"/>
      <c r="M1" s="79"/>
      <c r="N1" s="79"/>
      <c r="O1" s="79"/>
      <c r="P1" s="79"/>
      <c r="Q1" s="79"/>
      <c r="R1" s="79"/>
      <c r="S1" s="80"/>
      <c r="T1" s="89" t="s">
        <v>22</v>
      </c>
      <c r="U1" s="89" t="s">
        <v>22</v>
      </c>
      <c r="V1" s="89" t="s">
        <v>22</v>
      </c>
      <c r="W1" s="89" t="s">
        <v>22</v>
      </c>
      <c r="X1" s="89" t="s">
        <v>22</v>
      </c>
      <c r="Y1" s="89" t="s">
        <v>22</v>
      </c>
      <c r="Z1" s="89" t="s">
        <v>22</v>
      </c>
      <c r="AA1" s="89" t="s">
        <v>22</v>
      </c>
      <c r="AB1" s="89" t="s">
        <v>22</v>
      </c>
      <c r="AC1" s="89" t="s">
        <v>22</v>
      </c>
      <c r="AD1" s="89" t="s">
        <v>22</v>
      </c>
      <c r="AE1" s="89" t="s">
        <v>22</v>
      </c>
      <c r="AF1" s="89" t="s">
        <v>22</v>
      </c>
      <c r="AG1" s="89" t="s">
        <v>22</v>
      </c>
      <c r="AH1" s="89" t="s">
        <v>22</v>
      </c>
    </row>
    <row r="2" spans="1:34" ht="27" customHeight="1" x14ac:dyDescent="0.35">
      <c r="A2" s="83" t="s">
        <v>73</v>
      </c>
      <c r="B2" s="84"/>
      <c r="C2" s="84"/>
      <c r="D2" s="84"/>
      <c r="E2" s="84"/>
      <c r="F2" s="84"/>
      <c r="G2" s="84"/>
      <c r="H2" s="84"/>
      <c r="I2" s="85"/>
      <c r="J2" s="75" t="s">
        <v>59</v>
      </c>
      <c r="K2" s="76"/>
      <c r="L2" s="76"/>
      <c r="M2" s="76"/>
      <c r="N2" s="76"/>
      <c r="O2" s="76"/>
      <c r="P2" s="76"/>
      <c r="Q2" s="76"/>
      <c r="R2" s="76"/>
      <c r="S2" s="77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  <c r="AH2" s="89"/>
    </row>
    <row r="3" spans="1:34" s="3" customFormat="1" ht="58" x14ac:dyDescent="0.25">
      <c r="A3" s="11" t="s">
        <v>3</v>
      </c>
      <c r="B3" s="11" t="s">
        <v>14</v>
      </c>
      <c r="C3" s="11" t="s">
        <v>27</v>
      </c>
      <c r="D3" s="11" t="s">
        <v>29</v>
      </c>
      <c r="E3" s="11" t="s">
        <v>28</v>
      </c>
      <c r="F3" s="12" t="s">
        <v>12</v>
      </c>
      <c r="G3" s="12" t="s">
        <v>13</v>
      </c>
      <c r="H3" s="12" t="s">
        <v>18</v>
      </c>
      <c r="I3" s="13" t="s">
        <v>15</v>
      </c>
      <c r="J3" s="7" t="s">
        <v>4</v>
      </c>
      <c r="K3" s="57" t="s">
        <v>84</v>
      </c>
      <c r="L3" s="57" t="s">
        <v>85</v>
      </c>
      <c r="M3" s="57" t="s">
        <v>86</v>
      </c>
      <c r="N3" s="57" t="s">
        <v>87</v>
      </c>
      <c r="O3" s="57" t="s">
        <v>88</v>
      </c>
      <c r="P3" s="57" t="s">
        <v>89</v>
      </c>
      <c r="Q3" s="57" t="s">
        <v>90</v>
      </c>
      <c r="R3" s="58" t="s">
        <v>0</v>
      </c>
      <c r="S3" s="6" t="s">
        <v>2</v>
      </c>
      <c r="T3" s="15" t="s">
        <v>1</v>
      </c>
      <c r="U3" s="15" t="s">
        <v>1</v>
      </c>
      <c r="V3" s="15" t="s">
        <v>1</v>
      </c>
      <c r="W3" s="15" t="s">
        <v>1</v>
      </c>
      <c r="X3" s="15" t="s">
        <v>1</v>
      </c>
      <c r="Y3" s="15" t="s">
        <v>1</v>
      </c>
      <c r="Z3" s="15" t="s">
        <v>1</v>
      </c>
      <c r="AA3" s="15" t="s">
        <v>1</v>
      </c>
      <c r="AB3" s="15" t="s">
        <v>1</v>
      </c>
      <c r="AC3" s="15" t="s">
        <v>1</v>
      </c>
      <c r="AD3" s="15" t="s">
        <v>1</v>
      </c>
      <c r="AE3" s="15" t="s">
        <v>1</v>
      </c>
      <c r="AF3" s="15" t="s">
        <v>1</v>
      </c>
      <c r="AG3" s="15" t="s">
        <v>1</v>
      </c>
      <c r="AH3" s="15" t="s">
        <v>1</v>
      </c>
    </row>
    <row r="4" spans="1:34" ht="30" customHeight="1" x14ac:dyDescent="0.35">
      <c r="A4" s="22">
        <v>1</v>
      </c>
      <c r="B4" s="29" t="s">
        <v>30</v>
      </c>
      <c r="C4" s="19" t="s">
        <v>31</v>
      </c>
      <c r="D4" s="19" t="s">
        <v>40</v>
      </c>
      <c r="E4" s="111" t="s">
        <v>91</v>
      </c>
      <c r="F4" s="19" t="s">
        <v>50</v>
      </c>
      <c r="G4" s="19" t="s">
        <v>51</v>
      </c>
      <c r="H4" s="19" t="s">
        <v>57</v>
      </c>
      <c r="I4" s="17">
        <v>4015</v>
      </c>
      <c r="J4" s="25">
        <f>23</f>
        <v>23</v>
      </c>
      <c r="K4" s="59">
        <f>IF(SUM(T4:AK4)&gt;J4+M4,J4,SUM(T4:AK4))</f>
        <v>0</v>
      </c>
      <c r="L4" s="60">
        <f>(SUM(T4:AK4))</f>
        <v>0</v>
      </c>
      <c r="M4" s="61">
        <v>-20</v>
      </c>
      <c r="N4" s="62">
        <f>ROUND(IF(J4*0.25-0.5&lt;0,0,J4*0.25-0.5),0)-Q4-O4</f>
        <v>5</v>
      </c>
      <c r="O4" s="61"/>
      <c r="P4" s="61"/>
      <c r="Q4" s="61"/>
      <c r="R4" s="63">
        <f>J4-(SUM(T4:AC4))+M4</f>
        <v>3</v>
      </c>
      <c r="S4" s="24" t="str">
        <f t="shared" ref="S4:S9" si="0">IF(R4&lt;0,"ATENÇÃO","OK")</f>
        <v>OK</v>
      </c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</row>
    <row r="5" spans="1:34" ht="30" customHeight="1" x14ac:dyDescent="0.35">
      <c r="A5" s="23">
        <v>2</v>
      </c>
      <c r="B5" s="30" t="s">
        <v>69</v>
      </c>
      <c r="C5" s="18" t="s">
        <v>32</v>
      </c>
      <c r="D5" s="18" t="s">
        <v>41</v>
      </c>
      <c r="E5" s="18" t="s">
        <v>42</v>
      </c>
      <c r="F5" s="18" t="s">
        <v>52</v>
      </c>
      <c r="G5" s="18" t="s">
        <v>53</v>
      </c>
      <c r="H5" s="18" t="s">
        <v>58</v>
      </c>
      <c r="I5" s="16">
        <v>2028</v>
      </c>
      <c r="J5" s="25">
        <v>30</v>
      </c>
      <c r="K5" s="59">
        <f t="shared" ref="K5:K9" si="1">IF(SUM(T5:AK5)&gt;J5+M5,J5,SUM(T5:AK5))</f>
        <v>0</v>
      </c>
      <c r="L5" s="60">
        <f t="shared" ref="L5:L9" si="2">(SUM(T5:AK5))</f>
        <v>0</v>
      </c>
      <c r="M5" s="61"/>
      <c r="N5" s="62">
        <f t="shared" ref="N5:N9" si="3">ROUND(IF(J5*0.25-0.5&lt;0,0,J5*0.25-0.5),0)-Q5-O5</f>
        <v>7</v>
      </c>
      <c r="O5" s="61"/>
      <c r="P5" s="61"/>
      <c r="Q5" s="61"/>
      <c r="R5" s="63">
        <f t="shared" ref="R5:R9" si="4">J5-(SUM(T5:AC5))+M5</f>
        <v>30</v>
      </c>
      <c r="S5" s="24" t="str">
        <f t="shared" si="0"/>
        <v>OK</v>
      </c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</row>
    <row r="6" spans="1:34" ht="30" customHeight="1" x14ac:dyDescent="0.35">
      <c r="A6" s="22">
        <v>3</v>
      </c>
      <c r="B6" s="29" t="s">
        <v>30</v>
      </c>
      <c r="C6" s="19" t="s">
        <v>33</v>
      </c>
      <c r="D6" s="27" t="s">
        <v>43</v>
      </c>
      <c r="E6" s="27" t="s">
        <v>44</v>
      </c>
      <c r="F6" s="27" t="s">
        <v>17</v>
      </c>
      <c r="G6" s="27" t="s">
        <v>54</v>
      </c>
      <c r="H6" s="27" t="s">
        <v>19</v>
      </c>
      <c r="I6" s="17">
        <v>4508.46</v>
      </c>
      <c r="J6" s="25">
        <v>6</v>
      </c>
      <c r="K6" s="59">
        <f t="shared" si="1"/>
        <v>0</v>
      </c>
      <c r="L6" s="60">
        <f t="shared" si="2"/>
        <v>0</v>
      </c>
      <c r="M6" s="61"/>
      <c r="N6" s="62">
        <f t="shared" si="3"/>
        <v>1</v>
      </c>
      <c r="O6" s="61"/>
      <c r="P6" s="61"/>
      <c r="Q6" s="61"/>
      <c r="R6" s="63">
        <f t="shared" si="4"/>
        <v>6</v>
      </c>
      <c r="S6" s="24" t="str">
        <f t="shared" si="0"/>
        <v>OK</v>
      </c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</row>
    <row r="7" spans="1:34" ht="30" customHeight="1" x14ac:dyDescent="0.35">
      <c r="A7" s="23">
        <v>4</v>
      </c>
      <c r="B7" s="30" t="s">
        <v>34</v>
      </c>
      <c r="C7" s="18" t="s">
        <v>35</v>
      </c>
      <c r="D7" s="18" t="s">
        <v>45</v>
      </c>
      <c r="E7" s="18" t="s">
        <v>46</v>
      </c>
      <c r="F7" s="18" t="s">
        <v>23</v>
      </c>
      <c r="G7" s="18" t="s">
        <v>55</v>
      </c>
      <c r="H7" s="18" t="s">
        <v>19</v>
      </c>
      <c r="I7" s="16">
        <v>1500</v>
      </c>
      <c r="J7" s="25">
        <v>2</v>
      </c>
      <c r="K7" s="59">
        <f t="shared" si="1"/>
        <v>0</v>
      </c>
      <c r="L7" s="60">
        <f t="shared" si="2"/>
        <v>0</v>
      </c>
      <c r="M7" s="61"/>
      <c r="N7" s="62">
        <f t="shared" si="3"/>
        <v>0</v>
      </c>
      <c r="O7" s="61"/>
      <c r="P7" s="61"/>
      <c r="Q7" s="61"/>
      <c r="R7" s="63">
        <f t="shared" si="4"/>
        <v>2</v>
      </c>
      <c r="S7" s="24" t="str">
        <f t="shared" si="0"/>
        <v>OK</v>
      </c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</row>
    <row r="8" spans="1:34" ht="30" customHeight="1" x14ac:dyDescent="0.35">
      <c r="A8" s="31">
        <v>5</v>
      </c>
      <c r="B8" s="29" t="s">
        <v>36</v>
      </c>
      <c r="C8" s="19" t="s">
        <v>37</v>
      </c>
      <c r="D8" s="19" t="s">
        <v>47</v>
      </c>
      <c r="E8" s="19" t="s">
        <v>47</v>
      </c>
      <c r="F8" s="19" t="s">
        <v>17</v>
      </c>
      <c r="G8" s="19" t="s">
        <v>20</v>
      </c>
      <c r="H8" s="19" t="s">
        <v>19</v>
      </c>
      <c r="I8" s="17">
        <v>6305</v>
      </c>
      <c r="J8" s="25">
        <v>0</v>
      </c>
      <c r="K8" s="59">
        <f t="shared" si="1"/>
        <v>0</v>
      </c>
      <c r="L8" s="60">
        <f t="shared" si="2"/>
        <v>0</v>
      </c>
      <c r="M8" s="61"/>
      <c r="N8" s="62">
        <f t="shared" si="3"/>
        <v>0</v>
      </c>
      <c r="O8" s="61"/>
      <c r="P8" s="61"/>
      <c r="Q8" s="61"/>
      <c r="R8" s="63">
        <f t="shared" si="4"/>
        <v>0</v>
      </c>
      <c r="S8" s="24" t="str">
        <f t="shared" si="0"/>
        <v>OK</v>
      </c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</row>
    <row r="9" spans="1:34" ht="30" customHeight="1" x14ac:dyDescent="0.35">
      <c r="A9" s="21">
        <v>6</v>
      </c>
      <c r="B9" s="30" t="s">
        <v>38</v>
      </c>
      <c r="C9" s="18" t="s">
        <v>39</v>
      </c>
      <c r="D9" s="28" t="s">
        <v>48</v>
      </c>
      <c r="E9" s="28" t="s">
        <v>49</v>
      </c>
      <c r="F9" s="18" t="s">
        <v>21</v>
      </c>
      <c r="G9" s="18" t="s">
        <v>56</v>
      </c>
      <c r="H9" s="28" t="s">
        <v>19</v>
      </c>
      <c r="I9" s="16">
        <v>9000</v>
      </c>
      <c r="J9" s="25">
        <v>0</v>
      </c>
      <c r="K9" s="59">
        <f t="shared" si="1"/>
        <v>0</v>
      </c>
      <c r="L9" s="60">
        <f t="shared" si="2"/>
        <v>0</v>
      </c>
      <c r="M9" s="61"/>
      <c r="N9" s="62">
        <f t="shared" si="3"/>
        <v>0</v>
      </c>
      <c r="O9" s="61"/>
      <c r="P9" s="61"/>
      <c r="Q9" s="61"/>
      <c r="R9" s="63">
        <f t="shared" si="4"/>
        <v>0</v>
      </c>
      <c r="S9" s="24" t="str">
        <f t="shared" si="0"/>
        <v>OK</v>
      </c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</row>
    <row r="10" spans="1:34" x14ac:dyDescent="0.35">
      <c r="J10" s="64">
        <f>SUMPRODUCT($I$4:$I$9,J4:J9)</f>
        <v>183235.76</v>
      </c>
      <c r="K10" s="64">
        <f t="shared" ref="K10:L10" si="5">SUMPRODUCT($I$4:$I$9,K4:K9)</f>
        <v>0</v>
      </c>
      <c r="L10" s="64">
        <f t="shared" si="5"/>
        <v>0</v>
      </c>
      <c r="R10" s="5">
        <f>SUM(R4:R9)</f>
        <v>41</v>
      </c>
      <c r="T10" s="20">
        <f t="shared" ref="T10:AH10" si="6">SUMPRODUCT($I$4:$I$9,T4:T9)</f>
        <v>0</v>
      </c>
      <c r="U10" s="20">
        <f t="shared" si="6"/>
        <v>0</v>
      </c>
      <c r="V10" s="20">
        <f t="shared" si="6"/>
        <v>0</v>
      </c>
      <c r="W10" s="20">
        <f t="shared" si="6"/>
        <v>0</v>
      </c>
      <c r="X10" s="20">
        <f t="shared" si="6"/>
        <v>0</v>
      </c>
      <c r="Y10" s="20">
        <f t="shared" si="6"/>
        <v>0</v>
      </c>
      <c r="Z10" s="20">
        <f t="shared" si="6"/>
        <v>0</v>
      </c>
      <c r="AA10" s="20">
        <f t="shared" si="6"/>
        <v>0</v>
      </c>
      <c r="AB10" s="20">
        <f t="shared" si="6"/>
        <v>0</v>
      </c>
      <c r="AC10" s="20">
        <f t="shared" si="6"/>
        <v>0</v>
      </c>
      <c r="AD10" s="20">
        <f t="shared" si="6"/>
        <v>0</v>
      </c>
      <c r="AE10" s="20">
        <f t="shared" si="6"/>
        <v>0</v>
      </c>
      <c r="AF10" s="20">
        <f t="shared" si="6"/>
        <v>0</v>
      </c>
      <c r="AG10" s="20">
        <f t="shared" si="6"/>
        <v>0</v>
      </c>
      <c r="AH10" s="20">
        <f t="shared" si="6"/>
        <v>0</v>
      </c>
    </row>
    <row r="11" spans="1:34" x14ac:dyDescent="0.35">
      <c r="J11" s="5">
        <f>SUM(J4:J9)</f>
        <v>61</v>
      </c>
    </row>
    <row r="13" spans="1:34" x14ac:dyDescent="0.35">
      <c r="B13" s="86" t="s">
        <v>60</v>
      </c>
      <c r="C13" s="87"/>
      <c r="D13" s="87"/>
      <c r="E13" s="87"/>
      <c r="F13" s="87"/>
      <c r="G13" s="87"/>
      <c r="H13" s="87"/>
      <c r="I13" s="88"/>
    </row>
    <row r="14" spans="1:34" x14ac:dyDescent="0.35">
      <c r="B14" s="72" t="s">
        <v>63</v>
      </c>
      <c r="C14" s="73"/>
      <c r="D14" s="73"/>
      <c r="E14" s="73"/>
      <c r="F14" s="73"/>
      <c r="G14" s="73"/>
      <c r="H14" s="73"/>
      <c r="I14" s="74"/>
    </row>
    <row r="15" spans="1:34" x14ac:dyDescent="0.35">
      <c r="B15" s="72" t="s">
        <v>62</v>
      </c>
      <c r="C15" s="73"/>
      <c r="D15" s="73"/>
      <c r="E15" s="73"/>
      <c r="F15" s="73"/>
      <c r="G15" s="73"/>
      <c r="H15" s="73"/>
      <c r="I15" s="74"/>
    </row>
    <row r="16" spans="1:34" x14ac:dyDescent="0.35">
      <c r="B16" s="69" t="s">
        <v>61</v>
      </c>
      <c r="C16" s="70"/>
      <c r="D16" s="70"/>
      <c r="E16" s="70"/>
      <c r="F16" s="70"/>
      <c r="G16" s="70"/>
      <c r="H16" s="70"/>
      <c r="I16" s="71"/>
    </row>
  </sheetData>
  <mergeCells count="24">
    <mergeCell ref="B15:I15"/>
    <mergeCell ref="B16:I16"/>
    <mergeCell ref="AC1:AC2"/>
    <mergeCell ref="W1:W2"/>
    <mergeCell ref="X1:X2"/>
    <mergeCell ref="Y1:Y2"/>
    <mergeCell ref="Z1:Z2"/>
    <mergeCell ref="AA1:AA2"/>
    <mergeCell ref="AB1:AB2"/>
    <mergeCell ref="A1:B1"/>
    <mergeCell ref="C1:I1"/>
    <mergeCell ref="J1:S1"/>
    <mergeCell ref="T1:T2"/>
    <mergeCell ref="U1:U2"/>
    <mergeCell ref="AF1:AF2"/>
    <mergeCell ref="AG1:AG2"/>
    <mergeCell ref="AH1:AH2"/>
    <mergeCell ref="B13:I13"/>
    <mergeCell ref="B14:I14"/>
    <mergeCell ref="V1:V2"/>
    <mergeCell ref="A2:I2"/>
    <mergeCell ref="J2:S2"/>
    <mergeCell ref="AD1:AD2"/>
    <mergeCell ref="AE1:AE2"/>
  </mergeCells>
  <conditionalFormatting sqref="T4:AH9">
    <cfRule type="cellIs" dxfId="8" priority="1" operator="greaterThan">
      <formula>0</formula>
    </cfRule>
    <cfRule type="cellIs" dxfId="7" priority="2" operator="greaterThan">
      <formula>0</formula>
    </cfRule>
    <cfRule type="cellIs" dxfId="6" priority="3" operator="greaterThan">
      <formula>1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12</vt:i4>
      </vt:variant>
    </vt:vector>
  </HeadingPairs>
  <TitlesOfParts>
    <vt:vector size="12" baseType="lpstr">
      <vt:lpstr>REITORIA-SETIC</vt:lpstr>
      <vt:lpstr>FAED</vt:lpstr>
      <vt:lpstr>CEAD</vt:lpstr>
      <vt:lpstr>CEFID</vt:lpstr>
      <vt:lpstr>CERES</vt:lpstr>
      <vt:lpstr>CESFI</vt:lpstr>
      <vt:lpstr>CCT</vt:lpstr>
      <vt:lpstr>CEAVI</vt:lpstr>
      <vt:lpstr>CAV</vt:lpstr>
      <vt:lpstr>CESMO</vt:lpstr>
      <vt:lpstr>CEO</vt:lpstr>
      <vt:lpstr>(GESTOR)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LETÍCIA-SEGECON/FPOLIS</cp:lastModifiedBy>
  <cp:lastPrinted>2014-06-04T18:55:53Z</cp:lastPrinted>
  <dcterms:created xsi:type="dcterms:W3CDTF">2010-06-19T20:43:11Z</dcterms:created>
  <dcterms:modified xsi:type="dcterms:W3CDTF">2025-02-03T20:33:51Z</dcterms:modified>
</cp:coreProperties>
</file>